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f67d4dc2a96b943/Pathstone/Book And Toolbox/Toolbox/2.0 Foundations/2.2 8 Waste/"/>
    </mc:Choice>
  </mc:AlternateContent>
  <xr:revisionPtr revIDLastSave="0" documentId="13_ncr:1_{3BE0DCE5-BB77-48BA-A8E9-BE4C71903CEB}" xr6:coauthVersionLast="47" xr6:coauthVersionMax="47" xr10:uidLastSave="{00000000-0000-0000-0000-000000000000}"/>
  <bookViews>
    <workbookView xWindow="-113" yWindow="-113" windowWidth="24267" windowHeight="13023" xr2:uid="{00000000-000D-0000-FFFF-FFFF00000000}"/>
  </bookViews>
  <sheets>
    <sheet name="Assessment" sheetId="6" r:id="rId1"/>
    <sheet name="dataChart1" sheetId="10" state="hidden" r:id="rId2"/>
    <sheet name="Summary" sheetId="8" state="hidden" r:id="rId3"/>
    <sheet name="DashBOARD" sheetId="11" r:id="rId4"/>
    <sheet name="List" sheetId="7" state="hidden" r:id="rId5"/>
  </sheets>
  <definedNames>
    <definedName name="_xlnm.Print_Area" localSheetId="0">Assessment!$A$1:$I$92</definedName>
    <definedName name="_xlnm.Print_Area" localSheetId="3">DashBOARD!$B$2:$Q$49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8" l="1"/>
  <c r="E15" i="8"/>
  <c r="E16" i="8"/>
  <c r="E17" i="8"/>
  <c r="E18" i="8"/>
  <c r="E13" i="8"/>
  <c r="G6" i="11"/>
  <c r="C5" i="8"/>
  <c r="C4" i="8"/>
  <c r="G35" i="6"/>
  <c r="C14" i="8" s="1"/>
  <c r="C31" i="8"/>
  <c r="C30" i="8"/>
  <c r="C29" i="8"/>
  <c r="C28" i="8"/>
  <c r="C27" i="8"/>
  <c r="C26" i="8"/>
  <c r="C25" i="8"/>
  <c r="C24" i="8"/>
  <c r="C23" i="8"/>
  <c r="C22" i="8"/>
  <c r="G91" i="6"/>
  <c r="C18" i="8" s="1"/>
  <c r="G77" i="6"/>
  <c r="C17" i="8" s="1"/>
  <c r="G63" i="6"/>
  <c r="C16" i="8" s="1"/>
  <c r="G49" i="6"/>
  <c r="C15" i="8" s="1"/>
  <c r="G21" i="6"/>
  <c r="C13" i="8" s="1"/>
  <c r="B18" i="8"/>
  <c r="C12" i="11" s="1"/>
  <c r="B17" i="8"/>
  <c r="C11" i="11" s="1"/>
  <c r="B16" i="8"/>
  <c r="C10" i="11" s="1"/>
  <c r="B15" i="8"/>
  <c r="C9" i="11" s="1"/>
  <c r="B14" i="8"/>
  <c r="C8" i="11" s="1"/>
  <c r="B13" i="8"/>
  <c r="C7" i="11" s="1"/>
  <c r="C8" i="8" l="1"/>
  <c r="C32" i="8"/>
  <c r="C6" i="8"/>
  <c r="D4" i="8" s="1"/>
  <c r="D27" i="10" s="1"/>
  <c r="C10" i="8"/>
  <c r="C9" i="8"/>
  <c r="C19" i="8"/>
  <c r="D18" i="8" l="1"/>
  <c r="G12" i="11" s="1"/>
  <c r="I7" i="11"/>
  <c r="J25" i="10"/>
  <c r="J26" i="10" s="1"/>
  <c r="J27" i="10" s="1"/>
  <c r="B8" i="10"/>
  <c r="D5" i="8"/>
  <c r="D17" i="8"/>
  <c r="G11" i="11" s="1"/>
  <c r="D13" i="8"/>
  <c r="G7" i="11" s="1"/>
  <c r="D15" i="8"/>
  <c r="G9" i="11" s="1"/>
  <c r="D14" i="8"/>
  <c r="G8" i="11" s="1"/>
  <c r="D16" i="8"/>
  <c r="G10" i="11" s="1"/>
  <c r="C11" i="8"/>
  <c r="D9" i="8" s="1"/>
  <c r="D10" i="8" l="1"/>
  <c r="D8" i="8"/>
</calcChain>
</file>

<file path=xl/sharedStrings.xml><?xml version="1.0" encoding="utf-8"?>
<sst xmlns="http://schemas.openxmlformats.org/spreadsheetml/2006/main" count="272" uniqueCount="113">
  <si>
    <t>Lean Assessment</t>
  </si>
  <si>
    <t xml:space="preserve">Area: </t>
  </si>
  <si>
    <t xml:space="preserve">Assessed by: </t>
  </si>
  <si>
    <t xml:space="preserve">Date: </t>
  </si>
  <si>
    <t>Exist?</t>
  </si>
  <si>
    <t>Rating</t>
  </si>
  <si>
    <t>Comments</t>
  </si>
  <si>
    <t>Strategy</t>
  </si>
  <si>
    <t>People &amp; Leadership</t>
  </si>
  <si>
    <t>Y / N</t>
  </si>
  <si>
    <t>1 to 5</t>
  </si>
  <si>
    <t>The Company focuses on the needs of the customers (as reflected by its KPIs)</t>
  </si>
  <si>
    <t>Lean Strategy</t>
  </si>
  <si>
    <t>NO</t>
  </si>
  <si>
    <t>Daily lean activities are directly linked to the company's strategy and goals</t>
  </si>
  <si>
    <t>YES</t>
  </si>
  <si>
    <t>There is a structured approach to select and track lean projects</t>
  </si>
  <si>
    <t>Lean Six Sigma Methods</t>
  </si>
  <si>
    <t>The Company communicates its improvement activities and goals using multiple methods</t>
  </si>
  <si>
    <t>Culture of Change</t>
  </si>
  <si>
    <t>Management team has been trained on advanced lean techniques</t>
  </si>
  <si>
    <t>Work teams have been trained on lean foundation and basic lean techniques</t>
  </si>
  <si>
    <t>Management team is routinely seen out of the offices and in the work areas</t>
  </si>
  <si>
    <t>Management provides the necessary resources &amp; time for their people to engage in Lean</t>
  </si>
  <si>
    <t>Management empowers work teams to participate in lean through rewards &amp; incentives</t>
  </si>
  <si>
    <t>Skill matrices are utilized to manage and track lean skills of all work teams</t>
  </si>
  <si>
    <t>Managers and supervisors are seen as  coaches and mentors</t>
  </si>
  <si>
    <t>Project improvement has been implemented at all levels; employee involvement</t>
  </si>
  <si>
    <t>Support Systems</t>
  </si>
  <si>
    <t>Lean performance indicators are tracked and reported regularly</t>
  </si>
  <si>
    <t>KPIs</t>
  </si>
  <si>
    <t>Lean performance actuals and goals are shared and clearly displayed</t>
  </si>
  <si>
    <t>Customer complaints and claims are displayed in the work areas</t>
  </si>
  <si>
    <t>Root causes for customer complaints are analyzed and corrective actions are identified</t>
  </si>
  <si>
    <t>Collaborative agreements with key customers are in place</t>
  </si>
  <si>
    <t>Collaborative agreements with main suppliers are in place</t>
  </si>
  <si>
    <t>There are KPI Boards to Communicate the Teams the performance metrics and current status</t>
  </si>
  <si>
    <t>There is a continuous Training Program for all employees</t>
  </si>
  <si>
    <t>Lean is implemented as a whole system rather than isolated bits of techniques</t>
  </si>
  <si>
    <t>There are Kanban Systems in operational areas to communicate day-to-day operations</t>
  </si>
  <si>
    <t xml:space="preserve">The Company keeps records for its improvement projects and activities </t>
  </si>
  <si>
    <t>Kaizen Initiatives</t>
  </si>
  <si>
    <t>Regular lean audits are conducted to ensure improvements are sustained</t>
  </si>
  <si>
    <t>8 Waste</t>
  </si>
  <si>
    <t>Structure</t>
  </si>
  <si>
    <t>Value Stream</t>
  </si>
  <si>
    <t>A current state value stream map is identified for the main product (or product family)</t>
  </si>
  <si>
    <t>VSM</t>
  </si>
  <si>
    <t>A future state is developed which serves as a guide for future lean activities</t>
  </si>
  <si>
    <t>An implementation plan is in place (includes time table, milestones &amp; responsibilities)</t>
  </si>
  <si>
    <t>Process owners are identified and aware of their responsibilities</t>
  </si>
  <si>
    <t>Work teams understand their place in the value stream &amp; aware of their responsibilities</t>
  </si>
  <si>
    <t>Process maps and value stream maps are available to all work teams</t>
  </si>
  <si>
    <t>Work teams collaboratively maintain and improve process maps, VSMs &amp; SIPOCs</t>
  </si>
  <si>
    <t>Value stream maps are used to eliminate waste and streamline processes</t>
  </si>
  <si>
    <t>Management understand where the current bottlenecks are and how to clear them</t>
  </si>
  <si>
    <t>The Company is able to manage its inventory efficiently within the value stream</t>
  </si>
  <si>
    <t>Value and Non-Value added analysis is used to reduce the 8 Waste</t>
  </si>
  <si>
    <t>Line Balancing is used to Eliminate Waste and Optimize resources</t>
  </si>
  <si>
    <t>Continuous Improvement</t>
  </si>
  <si>
    <t>The Company has kaizen teams or any other formal improvement teams in place</t>
  </si>
  <si>
    <t>Kaizen events are used to solve problems and continually improve the value stream</t>
  </si>
  <si>
    <t>CI</t>
  </si>
  <si>
    <t>Kaizen/improvement minutes get recorded and displayed publicly</t>
  </si>
  <si>
    <t>Kaizen/improvement teams meet regularly to monitor improvement progress</t>
  </si>
  <si>
    <t>Kaizen/Improvement teams are currently working on improvement priorities</t>
  </si>
  <si>
    <t>Suggestions and ideas are captured and openly shared throughout the operation</t>
  </si>
  <si>
    <t>The company has an internal forum for developing and sharing best practices</t>
  </si>
  <si>
    <t>It is proactively networking with others to seek solutions to common problems</t>
  </si>
  <si>
    <t>Review meetings are conducted on a regular basis to review lean &amp; CI maturity</t>
  </si>
  <si>
    <t>Opportunities for horizontal expansion of CI across similar processes are carried out</t>
  </si>
  <si>
    <t>Team boards are used to prioritize problems, share countermeasures &amp; open discussions</t>
  </si>
  <si>
    <t>There is a Process Design methodology in place</t>
  </si>
  <si>
    <t>Strenghts</t>
  </si>
  <si>
    <t>Lean &amp; Problem Solving</t>
  </si>
  <si>
    <t>Several methodologies are used to implement the best solution depending on the nature of the problem</t>
  </si>
  <si>
    <t>Several tools are used to understand and categorize customer requirements</t>
  </si>
  <si>
    <t>Root cause analysis are carried out to identify the true causes of problems</t>
  </si>
  <si>
    <t>The flow of product and/or services is simple and direct (creating continuous flow)</t>
  </si>
  <si>
    <t>There is a recognized 5S program in place and 5S responsibilities have been allocated</t>
  </si>
  <si>
    <t>5S</t>
  </si>
  <si>
    <t>Kanban boards are used to trigger reordering</t>
  </si>
  <si>
    <t>Work teams are trying to implement Poka Yoke to prevent problems from occurring</t>
  </si>
  <si>
    <t>All losses in terms of defects and rework are captured and reported</t>
  </si>
  <si>
    <t>All breakdowns are captured on a central database, then analyzed using Pareto</t>
  </si>
  <si>
    <t>A well planned preventive maintenance schedule exists</t>
  </si>
  <si>
    <t>The use of Pareto, Histograms, Capability, OEE are used to analyze and solve problems</t>
  </si>
  <si>
    <t>A priority Matrix is used to focus in "quick wins" and "Strategic" solutions</t>
  </si>
  <si>
    <t>5S &amp; Standard Work</t>
  </si>
  <si>
    <t>Implemented improvements are captured in the forms of SOPs and OPLs</t>
  </si>
  <si>
    <t>SOPs are located for easy access to everyone within the operation</t>
  </si>
  <si>
    <t>Standard Work</t>
  </si>
  <si>
    <t>SOPs are routinely being updated as improvements are made</t>
  </si>
  <si>
    <t>Visuals are used to simplify standard work</t>
  </si>
  <si>
    <t>Documented standard work are used for training new comers in performing activities</t>
  </si>
  <si>
    <t>There is a master register of all SOPs (if on PC, there is a backup)</t>
  </si>
  <si>
    <t>There is 5S Implemented in most areas</t>
  </si>
  <si>
    <t>There is a 5S assessment conducted at least monthly</t>
  </si>
  <si>
    <t>Safety communication Boards are in place and up-to-date</t>
  </si>
  <si>
    <t>Statistical Process Controls are part or Quality Assurance and Operations</t>
  </si>
  <si>
    <t>There are "Andon" signals in place to call/stop and reduce downtimes</t>
  </si>
  <si>
    <t>There is a TPM in place and up-to-date</t>
  </si>
  <si>
    <t>Gauge Radius</t>
  </si>
  <si>
    <t>Label Value</t>
  </si>
  <si>
    <t>*Safely Edit these settings</t>
  </si>
  <si>
    <t>Title</t>
  </si>
  <si>
    <t>Series Data</t>
  </si>
  <si>
    <t>Note</t>
  </si>
  <si>
    <t>Lean Implementation Status</t>
  </si>
  <si>
    <t>Current Value</t>
  </si>
  <si>
    <t>Number of Implementaions</t>
  </si>
  <si>
    <t>SCORE</t>
  </si>
  <si>
    <t>PathStone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</si>
</sst>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yyyy;@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2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2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8"/>
      <color theme="0" tint="-0.34998626667073579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Calibri"/>
      <family val="2"/>
      <scheme val="minor"/>
    </font>
    <font>
      <b/>
      <sz val="12"/>
      <color rgb="FF0000CC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b/>
      <sz val="26"/>
      <name val="Calibri"/>
      <family val="2"/>
      <scheme val="minor"/>
    </font>
    <font>
      <sz val="12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48"/>
      <color rgb="FF336600"/>
      <name val="Calibri"/>
      <family val="2"/>
      <scheme val="minor"/>
    </font>
    <font>
      <b/>
      <sz val="20"/>
      <color rgb="FF0000CC"/>
      <name val="Arial"/>
      <family val="2"/>
    </font>
    <font>
      <b/>
      <sz val="14"/>
      <name val="Arial"/>
      <family val="2"/>
    </font>
    <font>
      <b/>
      <sz val="36"/>
      <color rgb="FFA38500"/>
      <name val="Calibri"/>
      <family val="2"/>
      <scheme val="minor"/>
    </font>
    <font>
      <b/>
      <sz val="26"/>
      <color rgb="FFA38500"/>
      <name val="Corbel"/>
      <family val="2"/>
    </font>
    <font>
      <b/>
      <sz val="36"/>
      <color theme="0"/>
      <name val="Corbel"/>
      <family val="2"/>
    </font>
    <font>
      <b/>
      <sz val="36"/>
      <color rgb="FFA38500"/>
      <name val="Corbel"/>
      <family val="2"/>
    </font>
    <font>
      <b/>
      <sz val="18"/>
      <color rgb="FFA38500"/>
      <name val="Corbe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18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6FBFC"/>
        <bgColor indexed="64"/>
      </patternFill>
    </fill>
    <fill>
      <patternFill patternType="solid">
        <fgColor rgb="FFA38500"/>
        <bgColor indexed="64"/>
      </patternFill>
    </fill>
  </fills>
  <borders count="4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249977111117893"/>
      </left>
      <right style="thick">
        <color theme="0" tint="-0.249977111117893"/>
      </right>
      <top/>
      <bottom/>
      <diagonal/>
    </border>
    <border>
      <left style="thick">
        <color theme="0" tint="-0.249977111117893"/>
      </left>
      <right style="thick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ck">
        <color theme="0" tint="-0.249977111117893"/>
      </left>
      <right style="thick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  <border>
      <left/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499984740745262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499984740745262"/>
      </bottom>
      <diagonal/>
    </border>
    <border>
      <left/>
      <right/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medium">
        <color theme="0" tint="-0.14999847407452621"/>
      </left>
      <right/>
      <top style="medium">
        <color theme="0" tint="-0.14999847407452621"/>
      </top>
      <bottom/>
      <diagonal/>
    </border>
    <border>
      <left/>
      <right/>
      <top style="medium">
        <color theme="0" tint="-0.14999847407452621"/>
      </top>
      <bottom/>
      <diagonal/>
    </border>
    <border>
      <left/>
      <right style="medium">
        <color theme="0" tint="-0.14999847407452621"/>
      </right>
      <top style="medium">
        <color theme="0" tint="-0.14999847407452621"/>
      </top>
      <bottom/>
      <diagonal/>
    </border>
    <border>
      <left style="medium">
        <color theme="0" tint="-0.14999847407452621"/>
      </left>
      <right/>
      <top/>
      <bottom/>
      <diagonal/>
    </border>
    <border>
      <left/>
      <right style="medium">
        <color theme="0" tint="-0.14999847407452621"/>
      </right>
      <top/>
      <bottom/>
      <diagonal/>
    </border>
    <border>
      <left style="medium">
        <color theme="0" tint="-0.14999847407452621"/>
      </left>
      <right/>
      <top/>
      <bottom style="medium">
        <color theme="0" tint="-0.14999847407452621"/>
      </bottom>
      <diagonal/>
    </border>
    <border>
      <left/>
      <right/>
      <top/>
      <bottom style="medium">
        <color theme="0" tint="-0.14999847407452621"/>
      </bottom>
      <diagonal/>
    </border>
    <border>
      <left/>
      <right style="medium">
        <color theme="0" tint="-0.14999847407452621"/>
      </right>
      <top/>
      <bottom style="medium">
        <color theme="0" tint="-0.14999847407452621"/>
      </bottom>
      <diagonal/>
    </border>
    <border>
      <left style="medium">
        <color theme="0" tint="-0.14999847407452621"/>
      </left>
      <right/>
      <top style="medium">
        <color theme="0" tint="-0.14999847407452621"/>
      </top>
      <bottom style="medium">
        <color theme="0" tint="-0.14999847407452621"/>
      </bottom>
      <diagonal/>
    </border>
    <border>
      <left/>
      <right/>
      <top style="medium">
        <color theme="0" tint="-0.14999847407452621"/>
      </top>
      <bottom style="medium">
        <color theme="0" tint="-0.14999847407452621"/>
      </bottom>
      <diagonal/>
    </border>
    <border>
      <left style="medium">
        <color theme="0" tint="-0.14999847407452621"/>
      </left>
      <right style="medium">
        <color theme="0" tint="-0.14999847407452621"/>
      </right>
      <top style="medium">
        <color theme="0" tint="-0.14999847407452621"/>
      </top>
      <bottom style="medium">
        <color theme="0" tint="-0.14999847407452621"/>
      </bottom>
      <diagonal/>
    </border>
    <border>
      <left style="medium">
        <color theme="0" tint="-0.14999847407452621"/>
      </left>
      <right style="medium">
        <color theme="0" tint="-0.14999847407452621"/>
      </right>
      <top style="medium">
        <color theme="0" tint="-0.14999847407452621"/>
      </top>
      <bottom/>
      <diagonal/>
    </border>
    <border>
      <left style="medium">
        <color theme="0" tint="-0.14999847407452621"/>
      </left>
      <right style="medium">
        <color theme="0" tint="-0.14999847407452621"/>
      </right>
      <top/>
      <bottom/>
      <diagonal/>
    </border>
    <border>
      <left style="medium">
        <color theme="0" tint="-0.14999847407452621"/>
      </left>
      <right style="medium">
        <color theme="0" tint="-0.14999847407452621"/>
      </right>
      <top/>
      <bottom style="medium">
        <color theme="0" tint="-0.149998474074526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8" fillId="0" borderId="0" applyFont="0" applyFill="0" applyBorder="0" applyAlignment="0" applyProtection="0"/>
  </cellStyleXfs>
  <cellXfs count="107">
    <xf numFmtId="0" fontId="0" fillId="0" borderId="0" xfId="0"/>
    <xf numFmtId="0" fontId="5" fillId="0" borderId="10" xfId="0" applyFont="1" applyBorder="1" applyAlignment="1" applyProtection="1">
      <alignment horizontal="left" vertical="center"/>
      <protection locked="0"/>
    </xf>
    <xf numFmtId="0" fontId="9" fillId="0" borderId="5" xfId="0" applyFont="1" applyBorder="1" applyProtection="1">
      <protection locked="0"/>
    </xf>
    <xf numFmtId="0" fontId="9" fillId="0" borderId="4" xfId="0" applyFont="1" applyBorder="1" applyProtection="1">
      <protection locked="0"/>
    </xf>
    <xf numFmtId="0" fontId="9" fillId="0" borderId="6" xfId="0" applyFont="1" applyBorder="1" applyProtection="1"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8" fillId="0" borderId="0" xfId="0" applyFont="1"/>
    <xf numFmtId="0" fontId="21" fillId="0" borderId="1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9" fontId="0" fillId="0" borderId="0" xfId="1" applyFont="1"/>
    <xf numFmtId="0" fontId="0" fillId="3" borderId="0" xfId="0" applyFill="1"/>
    <xf numFmtId="9" fontId="0" fillId="3" borderId="0" xfId="1" applyFont="1" applyFill="1"/>
    <xf numFmtId="9" fontId="0" fillId="3" borderId="0" xfId="0" applyNumberFormat="1" applyFill="1"/>
    <xf numFmtId="0" fontId="0" fillId="2" borderId="0" xfId="0" applyFill="1"/>
    <xf numFmtId="9" fontId="0" fillId="2" borderId="0" xfId="1" applyFont="1" applyFill="1"/>
    <xf numFmtId="0" fontId="24" fillId="0" borderId="23" xfId="0" applyFont="1" applyBorder="1"/>
    <xf numFmtId="0" fontId="24" fillId="0" borderId="28" xfId="0" applyFont="1" applyBorder="1"/>
    <xf numFmtId="0" fontId="27" fillId="5" borderId="30" xfId="0" applyFont="1" applyFill="1" applyBorder="1" applyAlignment="1">
      <alignment horizontal="center" vertical="center"/>
    </xf>
    <xf numFmtId="0" fontId="27" fillId="5" borderId="31" xfId="0" applyFont="1" applyFill="1" applyBorder="1" applyAlignment="1">
      <alignment horizontal="center" vertical="center"/>
    </xf>
    <xf numFmtId="0" fontId="24" fillId="0" borderId="0" xfId="0" applyFont="1"/>
    <xf numFmtId="0" fontId="27" fillId="5" borderId="32" xfId="0" applyFont="1" applyFill="1" applyBorder="1" applyAlignment="1">
      <alignment horizontal="center" vertical="center"/>
    </xf>
    <xf numFmtId="0" fontId="24" fillId="0" borderId="22" xfId="0" applyFont="1" applyBorder="1" applyAlignment="1">
      <alignment vertical="center"/>
    </xf>
    <xf numFmtId="0" fontId="24" fillId="0" borderId="25" xfId="0" applyFont="1" applyBorder="1" applyAlignment="1">
      <alignment vertical="center"/>
    </xf>
    <xf numFmtId="0" fontId="24" fillId="0" borderId="27" xfId="0" applyFont="1" applyBorder="1" applyAlignment="1">
      <alignment vertical="center"/>
    </xf>
    <xf numFmtId="9" fontId="0" fillId="0" borderId="0" xfId="0" applyNumberFormat="1"/>
    <xf numFmtId="164" fontId="19" fillId="5" borderId="32" xfId="0" applyNumberFormat="1" applyFont="1" applyFill="1" applyBorder="1" applyAlignment="1">
      <alignment horizontal="center" vertical="center"/>
    </xf>
    <xf numFmtId="9" fontId="26" fillId="6" borderId="24" xfId="0" applyNumberFormat="1" applyFont="1" applyFill="1" applyBorder="1" applyAlignment="1">
      <alignment horizontal="center" vertical="center"/>
    </xf>
    <xf numFmtId="9" fontId="26" fillId="6" borderId="26" xfId="0" applyNumberFormat="1" applyFont="1" applyFill="1" applyBorder="1" applyAlignment="1">
      <alignment horizontal="center" vertical="center"/>
    </xf>
    <xf numFmtId="9" fontId="26" fillId="6" borderId="29" xfId="0" applyNumberFormat="1" applyFont="1" applyFill="1" applyBorder="1" applyAlignment="1">
      <alignment horizontal="center" vertical="center"/>
    </xf>
    <xf numFmtId="9" fontId="26" fillId="0" borderId="33" xfId="0" applyNumberFormat="1" applyFont="1" applyBorder="1" applyAlignment="1" applyProtection="1">
      <alignment horizontal="center" vertical="center"/>
      <protection locked="0"/>
    </xf>
    <xf numFmtId="9" fontId="26" fillId="0" borderId="34" xfId="0" applyNumberFormat="1" applyFont="1" applyBorder="1" applyAlignment="1" applyProtection="1">
      <alignment horizontal="center" vertical="center"/>
      <protection locked="0"/>
    </xf>
    <xf numFmtId="9" fontId="26" fillId="0" borderId="35" xfId="0" applyNumberFormat="1" applyFont="1" applyBorder="1" applyAlignment="1" applyProtection="1">
      <alignment horizontal="center" vertical="center"/>
      <protection locked="0"/>
    </xf>
    <xf numFmtId="164" fontId="19" fillId="5" borderId="32" xfId="0" applyNumberFormat="1" applyFont="1" applyFill="1" applyBorder="1" applyAlignment="1" applyProtection="1">
      <alignment horizontal="center" vertical="center"/>
      <protection locked="0"/>
    </xf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31" fillId="0" borderId="0" xfId="0" applyFont="1" applyAlignment="1">
      <alignment vertical="center"/>
    </xf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5" fillId="0" borderId="0" xfId="0" applyFont="1"/>
    <xf numFmtId="0" fontId="17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2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6" fillId="0" borderId="0" xfId="0" quotePrefix="1" applyFont="1" applyAlignment="1">
      <alignment horizontal="center"/>
    </xf>
    <xf numFmtId="0" fontId="7" fillId="0" borderId="0" xfId="0" applyFont="1"/>
    <xf numFmtId="0" fontId="14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7" fillId="4" borderId="14" xfId="0" applyFont="1" applyFill="1" applyBorder="1" applyAlignment="1">
      <alignment vertical="center"/>
    </xf>
    <xf numFmtId="0" fontId="13" fillId="4" borderId="14" xfId="0" applyFont="1" applyFill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22" fillId="0" borderId="0" xfId="0" quotePrefix="1" applyFont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20" fillId="4" borderId="15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8" fillId="0" borderId="0" xfId="0" applyFont="1" applyAlignment="1">
      <alignment horizontal="right"/>
    </xf>
    <xf numFmtId="0" fontId="32" fillId="0" borderId="0" xfId="0" applyFont="1" applyAlignment="1">
      <alignment horizontal="center" vertical="center"/>
    </xf>
    <xf numFmtId="0" fontId="23" fillId="4" borderId="19" xfId="0" applyFont="1" applyFill="1" applyBorder="1" applyAlignment="1">
      <alignment horizontal="center" vertical="center" textRotation="90"/>
    </xf>
    <xf numFmtId="0" fontId="23" fillId="4" borderId="20" xfId="0" applyFont="1" applyFill="1" applyBorder="1" applyAlignment="1">
      <alignment horizontal="center" vertical="center" textRotation="90"/>
    </xf>
    <xf numFmtId="0" fontId="23" fillId="4" borderId="21" xfId="0" applyFont="1" applyFill="1" applyBorder="1" applyAlignment="1">
      <alignment horizontal="center" vertical="center" textRotation="90"/>
    </xf>
    <xf numFmtId="0" fontId="33" fillId="7" borderId="0" xfId="0" applyFont="1" applyFill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5" fillId="0" borderId="37" xfId="0" applyFont="1" applyBorder="1" applyAlignment="1">
      <alignment horizontal="left"/>
    </xf>
    <xf numFmtId="0" fontId="35" fillId="0" borderId="0" xfId="0" applyFont="1" applyAlignment="1">
      <alignment horizontal="left"/>
    </xf>
    <xf numFmtId="164" fontId="25" fillId="0" borderId="37" xfId="0" applyNumberFormat="1" applyFont="1" applyBorder="1" applyAlignment="1" applyProtection="1">
      <alignment horizontal="center" vertical="center"/>
      <protection locked="0"/>
    </xf>
    <xf numFmtId="0" fontId="29" fillId="6" borderId="22" xfId="0" applyFont="1" applyFill="1" applyBorder="1" applyAlignment="1">
      <alignment horizontal="center" vertical="center"/>
    </xf>
    <xf numFmtId="0" fontId="29" fillId="6" borderId="24" xfId="0" applyFont="1" applyFill="1" applyBorder="1" applyAlignment="1">
      <alignment horizontal="center" vertical="center"/>
    </xf>
    <xf numFmtId="0" fontId="29" fillId="6" borderId="27" xfId="0" applyFont="1" applyFill="1" applyBorder="1" applyAlignment="1">
      <alignment horizontal="center" vertical="center"/>
    </xf>
    <xf numFmtId="0" fontId="29" fillId="6" borderId="29" xfId="0" applyFont="1" applyFill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24" fillId="0" borderId="26" xfId="0" applyFont="1" applyBorder="1" applyAlignment="1" applyProtection="1">
      <alignment horizontal="center" vertical="center"/>
      <protection locked="0"/>
    </xf>
    <xf numFmtId="0" fontId="24" fillId="0" borderId="29" xfId="0" applyFont="1" applyBorder="1" applyAlignment="1" applyProtection="1">
      <alignment horizontal="center" vertical="center"/>
      <protection locked="0"/>
    </xf>
    <xf numFmtId="0" fontId="24" fillId="0" borderId="25" xfId="0" applyFont="1" applyBorder="1" applyAlignment="1" applyProtection="1">
      <alignment horizontal="center" vertical="center"/>
      <protection locked="0"/>
    </xf>
    <xf numFmtId="0" fontId="24" fillId="0" borderId="27" xfId="0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4" fillId="0" borderId="28" xfId="0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Percent" xfId="1" builtinId="5"/>
  </cellStyles>
  <dxfs count="14">
    <dxf>
      <font>
        <b/>
        <i val="0"/>
        <color rgb="FF00B050"/>
      </font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FFFC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CECFF"/>
      <rgbColor rgb="00CCFFFF"/>
      <rgbColor rgb="00CCFFCC"/>
      <rgbColor rgb="00FFFF99"/>
      <rgbColor rgb="0099CCFF"/>
      <rgbColor rgb="00FFCCFF"/>
      <rgbColor rgb="00CC99FF"/>
      <rgbColor rgb="00FFCC99"/>
      <rgbColor rgb="006699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D0F1B7"/>
      <rgbColor rgb="00003300"/>
      <rgbColor rgb="00333300"/>
      <rgbColor rgb="00993300"/>
      <rgbColor rgb="00993366"/>
      <rgbColor rgb="00333399"/>
      <rgbColor rgb="00333333"/>
    </indexedColors>
    <mruColors>
      <color rgb="FFFFE181"/>
      <color rgb="FFA38500"/>
      <color rgb="FFCC6600"/>
      <color rgb="FFF6FBFC"/>
      <color rgb="FF336600"/>
      <color rgb="FF0000CC"/>
      <color rgb="FFE8E8E8"/>
      <color rgb="FFE4E4E4"/>
      <color rgb="FFB0F0F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dataChart1!$D$24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30AAA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298-48DA-BA37-D5110B13058D}"/>
              </c:ext>
            </c:extLst>
          </c:dPt>
          <c:dPt>
            <c:idx val="1"/>
            <c:bubble3D val="0"/>
            <c:spPr>
              <a:solidFill>
                <a:srgbClr val="C4C7C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298-48DA-BA37-D5110B13058D}"/>
              </c:ext>
            </c:extLst>
          </c:dPt>
          <c:dPt>
            <c:idx val="2"/>
            <c:bubble3D val="0"/>
            <c:spPr>
              <a:noFill/>
              <a:ln w="19050">
                <a:noFill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9BBB59"/>
                    </a:solidFill>
                  </a14:hiddenFill>
                </a:ext>
                <a:ext uri="{91240B29-F687-4F45-9708-019B960494DF}">
                  <a14:hiddenLine xmlns:a14="http://schemas.microsoft.com/office/drawing/2010/main" w="19050">
                    <a:solidFill>
                      <a:sysClr val="window" lastClr="FFFFFF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4-E298-48DA-BA37-D5110B13058D}"/>
              </c:ext>
            </c:extLst>
          </c:dPt>
          <c:val>
            <c:numRef>
              <c:f>dataChart1!$J$25:$J$27</c:f>
              <c:numCache>
                <c:formatCode>0%</c:formatCode>
                <c:ptCount val="3"/>
                <c:pt idx="0">
                  <c:v>0.68055555555555558</c:v>
                </c:pt>
                <c:pt idx="1">
                  <c:v>0.31944444444444442</c:v>
                </c:pt>
                <c:pt idx="2" formatCode="General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98-48DA-BA37-D5110B130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54"/>
      </c:doughnutChart>
      <c:doughnutChart>
        <c:varyColors val="1"/>
        <c:ser>
          <c:idx val="1"/>
          <c:order val="1"/>
          <c:spPr>
            <a:noFill/>
            <a:ln w="19050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C0504D"/>
                  </a:solidFill>
                </a14:hiddenFill>
              </a:ext>
              <a:ext uri="{91240B29-F687-4F45-9708-019B960494DF}">
                <a14:hiddenLine xmlns:a14="http://schemas.microsoft.com/office/drawing/2010/main" w="19050">
                  <a:solidFill>
                    <a:sysClr val="window" lastClr="FFFFFF"/>
                  </a:solidFill>
                </a14:hiddenLine>
              </a:ext>
            </a:extLst>
          </c:spPr>
          <c:extLst>
            <c:ext xmlns:c16="http://schemas.microsoft.com/office/drawing/2014/chart" uri="{C3380CC4-5D6E-409C-BE32-E72D297353CC}">
              <c16:uniqueId val="{00000001-E298-48DA-BA37-D5110B130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dataChart1!$D$24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30AAA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DA8-4810-B7F1-BB989A325B23}"/>
              </c:ext>
            </c:extLst>
          </c:dPt>
          <c:dPt>
            <c:idx val="1"/>
            <c:bubble3D val="0"/>
            <c:spPr>
              <a:solidFill>
                <a:srgbClr val="C4C7C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DA8-4810-B7F1-BB989A325B23}"/>
              </c:ext>
            </c:extLst>
          </c:dPt>
          <c:dPt>
            <c:idx val="2"/>
            <c:bubble3D val="0"/>
            <c:spPr>
              <a:noFill/>
              <a:ln w="19050">
                <a:noFill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9BBB59"/>
                    </a:solidFill>
                  </a14:hiddenFill>
                </a:ext>
                <a:ext uri="{91240B29-F687-4F45-9708-019B960494DF}">
                  <a14:hiddenLine xmlns:a14="http://schemas.microsoft.com/office/drawing/2010/main" w="19050">
                    <a:solidFill>
                      <a:sysClr val="window" lastClr="FFFFFF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5-FDA8-4810-B7F1-BB989A325B23}"/>
              </c:ext>
            </c:extLst>
          </c:dPt>
          <c:val>
            <c:numRef>
              <c:f>dataChart1!$J$25:$J$27</c:f>
              <c:numCache>
                <c:formatCode>0%</c:formatCode>
                <c:ptCount val="3"/>
                <c:pt idx="0">
                  <c:v>0.68055555555555558</c:v>
                </c:pt>
                <c:pt idx="1">
                  <c:v>0.31944444444444442</c:v>
                </c:pt>
                <c:pt idx="2" formatCode="General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DA8-4810-B7F1-BB989A325B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54"/>
      </c:doughnutChart>
      <c:doughnutChart>
        <c:varyColors val="1"/>
        <c:ser>
          <c:idx val="1"/>
          <c:order val="1"/>
          <c:spPr>
            <a:noFill/>
            <a:ln w="19050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C0504D"/>
                  </a:solidFill>
                </a14:hiddenFill>
              </a:ext>
              <a:ext uri="{91240B29-F687-4F45-9708-019B960494DF}">
                <a14:hiddenLine xmlns:a14="http://schemas.microsoft.com/office/drawing/2010/main" w="19050">
                  <a:solidFill>
                    <a:sysClr val="window" lastClr="FFFFFF"/>
                  </a:solidFill>
                </a14:hiddenLine>
              </a:ext>
            </a:extLst>
          </c:spPr>
          <c:extLst>
            <c:ext xmlns:c16="http://schemas.microsoft.com/office/drawing/2014/chart" uri="{C3380CC4-5D6E-409C-BE32-E72D297353CC}">
              <c16:uniqueId val="{00000007-FDA8-4810-B7F1-BB989A325B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Lean Categories Score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2292299639119151"/>
          <c:y val="0.19964551844812503"/>
          <c:w val="0.56754380377092328"/>
          <c:h val="0.66236741958979262"/>
        </c:manualLayout>
      </c:layout>
      <c:radarChart>
        <c:radarStyle val="marker"/>
        <c:varyColors val="0"/>
        <c:ser>
          <c:idx val="0"/>
          <c:order val="0"/>
          <c:tx>
            <c:v>Current Assesment</c:v>
          </c:tx>
          <c:spPr>
            <a:ln w="3175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12700">
                <a:solidFill>
                  <a:schemeClr val="l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dLbls>
            <c:dLbl>
              <c:idx val="0"/>
              <c:layout>
                <c:manualLayout>
                  <c:x val="4.9909649144324253E-3"/>
                  <c:y val="-0.110659917510311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A61-44CA-B719-8CF3454CAE93}"/>
                </c:ext>
              </c:extLst>
            </c:dLbl>
            <c:dLbl>
              <c:idx val="1"/>
              <c:layout>
                <c:manualLayout>
                  <c:x val="6.6420664206642069E-2"/>
                  <c:y val="-4.31592576607682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A61-44CA-B719-8CF3454CAE93}"/>
                </c:ext>
              </c:extLst>
            </c:dLbl>
            <c:dLbl>
              <c:idx val="2"/>
              <c:layout>
                <c:manualLayout>
                  <c:x val="8.3868637066076029E-2"/>
                  <c:y val="-3.7404662652462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A61-44CA-B719-8CF3454CAE93}"/>
                </c:ext>
              </c:extLst>
            </c:dLbl>
            <c:dLbl>
              <c:idx val="3"/>
              <c:layout>
                <c:manualLayout>
                  <c:x val="-0.12205195244016939"/>
                  <c:y val="0.101716164789746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A61-44CA-B719-8CF3454CAE93}"/>
                </c:ext>
              </c:extLst>
            </c:dLbl>
            <c:dLbl>
              <c:idx val="4"/>
              <c:layout>
                <c:manualLayout>
                  <c:x val="-0.12534613264794592"/>
                  <c:y val="-4.64582013455214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A61-44CA-B719-8CF3454CAE93}"/>
                </c:ext>
              </c:extLst>
            </c:dLbl>
            <c:dLbl>
              <c:idx val="5"/>
              <c:layout>
                <c:manualLayout>
                  <c:x val="-0.21002268314772296"/>
                  <c:y val="-0.160003490942942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A61-44CA-B719-8CF3454CAE9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baseline="0">
                    <a:solidFill>
                      <a:schemeClr val="accent5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Summary!$B$13:$B$18</c:f>
              <c:strCache>
                <c:ptCount val="6"/>
                <c:pt idx="0">
                  <c:v>People &amp; Leadership</c:v>
                </c:pt>
                <c:pt idx="1">
                  <c:v>Support Systems</c:v>
                </c:pt>
                <c:pt idx="2">
                  <c:v>Value Stream</c:v>
                </c:pt>
                <c:pt idx="3">
                  <c:v>Continuous Improvement</c:v>
                </c:pt>
                <c:pt idx="4">
                  <c:v>Lean &amp; Problem Solving</c:v>
                </c:pt>
                <c:pt idx="5">
                  <c:v>5S &amp; Standard Work</c:v>
                </c:pt>
              </c:strCache>
            </c:strRef>
          </c:cat>
          <c:val>
            <c:numRef>
              <c:f>Summary!$D$13:$D$18</c:f>
              <c:numCache>
                <c:formatCode>0%</c:formatCode>
                <c:ptCount val="6"/>
                <c:pt idx="0">
                  <c:v>0.17159763313609466</c:v>
                </c:pt>
                <c:pt idx="1">
                  <c:v>0.24260355029585798</c:v>
                </c:pt>
                <c:pt idx="2">
                  <c:v>0.17751479289940827</c:v>
                </c:pt>
                <c:pt idx="3">
                  <c:v>0.16568047337278108</c:v>
                </c:pt>
                <c:pt idx="4">
                  <c:v>0.16568047337278108</c:v>
                </c:pt>
                <c:pt idx="5">
                  <c:v>7.6923076923076927E-2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61-44CA-B719-8CF3454CAE93}"/>
            </c:ext>
          </c:extLst>
        </c:ser>
        <c:ser>
          <c:idx val="1"/>
          <c:order val="1"/>
          <c:tx>
            <c:v>Previous Assessment</c:v>
          </c:tx>
          <c:spPr>
            <a:ln w="31750" cap="rnd">
              <a:solidFill>
                <a:schemeClr val="bg1">
                  <a:lumMod val="75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solidFill>
                <a:schemeClr val="tx1">
                  <a:lumMod val="50000"/>
                  <a:lumOff val="50000"/>
                </a:schemeClr>
              </a:solidFill>
              <a:ln w="12700">
                <a:solidFill>
                  <a:schemeClr val="tx1">
                    <a:lumMod val="50000"/>
                    <a:lumOff val="50000"/>
                  </a:schemeClr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dLbls>
            <c:dLbl>
              <c:idx val="0"/>
              <c:layout>
                <c:manualLayout>
                  <c:x val="8.165903646071436E-2"/>
                  <c:y val="-6.16246498599439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B68-4FA3-B550-908592AFF1BB}"/>
                </c:ext>
              </c:extLst>
            </c:dLbl>
            <c:dLbl>
              <c:idx val="1"/>
              <c:layout>
                <c:manualLayout>
                  <c:x val="0.10736060286431896"/>
                  <c:y val="6.16246498599440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B68-4FA3-B550-908592AFF1BB}"/>
                </c:ext>
              </c:extLst>
            </c:dLbl>
            <c:dLbl>
              <c:idx val="2"/>
              <c:layout>
                <c:manualLayout>
                  <c:x val="9.5271056283639993E-2"/>
                  <c:y val="4.4817927170868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B68-4FA3-B550-908592AFF1BB}"/>
                </c:ext>
              </c:extLst>
            </c:dLbl>
            <c:dLbl>
              <c:idx val="3"/>
              <c:layout>
                <c:manualLayout>
                  <c:x val="7.3621638416693308E-2"/>
                  <c:y val="0.154061624649859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B68-4FA3-B550-908592AFF1BB}"/>
                </c:ext>
              </c:extLst>
            </c:dLbl>
            <c:dLbl>
              <c:idx val="4"/>
              <c:layout>
                <c:manualLayout>
                  <c:x val="-5.173837127623282E-2"/>
                  <c:y val="7.843137254901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B68-4FA3-B550-908592AFF1BB}"/>
                </c:ext>
              </c:extLst>
            </c:dLbl>
            <c:dLbl>
              <c:idx val="5"/>
              <c:layout>
                <c:manualLayout>
                  <c:x val="-0.14015270369208241"/>
                  <c:y val="-3.92156862745098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B68-4FA3-B550-908592AFF1B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Summary!$B$13:$B$18</c:f>
              <c:strCache>
                <c:ptCount val="6"/>
                <c:pt idx="0">
                  <c:v>People &amp; Leadership</c:v>
                </c:pt>
                <c:pt idx="1">
                  <c:v>Support Systems</c:v>
                </c:pt>
                <c:pt idx="2">
                  <c:v>Value Stream</c:v>
                </c:pt>
                <c:pt idx="3">
                  <c:v>Continuous Improvement</c:v>
                </c:pt>
                <c:pt idx="4">
                  <c:v>Lean &amp; Problem Solving</c:v>
                </c:pt>
                <c:pt idx="5">
                  <c:v>5S &amp; Standard Work</c:v>
                </c:pt>
              </c:strCache>
            </c:strRef>
          </c:cat>
          <c:val>
            <c:numRef>
              <c:f>Summary!$E$13:$E$18</c:f>
              <c:numCache>
                <c:formatCode>0%</c:formatCode>
                <c:ptCount val="6"/>
                <c:pt idx="0">
                  <c:v>0.14000000000000001</c:v>
                </c:pt>
                <c:pt idx="1">
                  <c:v>0.22</c:v>
                </c:pt>
                <c:pt idx="2">
                  <c:v>0.22</c:v>
                </c:pt>
                <c:pt idx="3">
                  <c:v>0.16</c:v>
                </c:pt>
                <c:pt idx="4">
                  <c:v>0.18</c:v>
                </c:pt>
                <c:pt idx="5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68-4FA3-B550-908592AFF1B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402417471"/>
        <c:axId val="1402427871"/>
      </c:radarChart>
      <c:catAx>
        <c:axId val="14024174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2427871"/>
        <c:crosses val="autoZero"/>
        <c:auto val="1"/>
        <c:lblAlgn val="ctr"/>
        <c:lblOffset val="100"/>
        <c:noMultiLvlLbl val="0"/>
      </c:catAx>
      <c:valAx>
        <c:axId val="14024278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24174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1.8778327276091401E-2"/>
          <c:y val="0.11453737400472"/>
          <c:w val="0.2012936785620574"/>
          <c:h val="9.45384768080460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57C-460D-997C-9FFAD741F44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57C-460D-997C-9FFAD741F44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57C-460D-997C-9FFAD741F44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Summary!$B$8:$B$10</c:f>
              <c:strCache>
                <c:ptCount val="3"/>
                <c:pt idx="0">
                  <c:v>Strategy</c:v>
                </c:pt>
                <c:pt idx="1">
                  <c:v>Structure</c:v>
                </c:pt>
                <c:pt idx="2">
                  <c:v>Strenghts</c:v>
                </c:pt>
              </c:strCache>
            </c:strRef>
          </c:cat>
          <c:val>
            <c:numRef>
              <c:f>Summary!$D$8:$D$10</c:f>
              <c:numCache>
                <c:formatCode>0%</c:formatCode>
                <c:ptCount val="3"/>
                <c:pt idx="0">
                  <c:v>0.41420118343195267</c:v>
                </c:pt>
                <c:pt idx="1">
                  <c:v>0.34319526627218933</c:v>
                </c:pt>
                <c:pt idx="2">
                  <c:v>0.24260355029585798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57C-460D-997C-9FFAD741F44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5092348171291878"/>
          <c:y val="2.6041010498687664E-2"/>
          <c:w val="0.23085039370078742"/>
          <c:h val="0.240162583843686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microsoft.com/office/2007/relationships/hdphoto" Target="../media/hdphoto1.wdp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168730</xdr:colOff>
      <xdr:row>0</xdr:row>
      <xdr:rowOff>167641</xdr:rowOff>
    </xdr:from>
    <xdr:to>
      <xdr:col>2</xdr:col>
      <xdr:colOff>310244</xdr:colOff>
      <xdr:row>6</xdr:row>
      <xdr:rowOff>15218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B60B5F8-1DCB-4E11-A9F8-6A58D9309E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66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587" y="167641"/>
          <a:ext cx="740228" cy="9497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477520</xdr:colOff>
      <xdr:row>0</xdr:row>
      <xdr:rowOff>59690</xdr:rowOff>
    </xdr:from>
    <xdr:to>
      <xdr:col>9</xdr:col>
      <xdr:colOff>402590</xdr:colOff>
      <xdr:row>21</xdr:row>
      <xdr:rowOff>151765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CCAA2B7-38AB-E39A-0BEA-55DDECFA3F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0.28144</cdr:x>
      <cdr:y>0.47595</cdr:y>
    </cdr:from>
    <cdr:to>
      <cdr:x>0.74319</cdr:x>
      <cdr:y>0.55841</cdr:y>
    </cdr:to>
    <cdr:sp macro="" textlink="dataChart1!B8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656A97E-91DE-84FE-469A-FF210450F845}"/>
            </a:ext>
          </a:extLst>
        </cdr:cNvPr>
        <cdr:cNvSpPr txBox="1"/>
      </cdr:nvSpPr>
      <cdr:spPr>
        <a:xfrm xmlns:a="http://schemas.openxmlformats.org/drawingml/2006/main">
          <a:off x="1161098" y="1759267"/>
          <a:ext cx="19050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pPr algn="ctr"/>
          <a:fld id="{F013269A-91A9-4455-9185-BD4B35198A97}" type="TxLink">
            <a:rPr lang="en-US" sz="20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68%</a:t>
          </a:fld>
          <a:endParaRPr lang="en-US" sz="2000" b="1"/>
        </a:p>
      </cdr:txBody>
    </cdr:sp>
  </cdr:relSizeAnchor>
  <cdr:relSizeAnchor xmlns:cdr="http://schemas.openxmlformats.org/drawingml/2006/chartDrawing">
    <cdr:from>
      <cdr:x>0.18866</cdr:x>
      <cdr:y>0.57482</cdr:y>
    </cdr:from>
    <cdr:to>
      <cdr:x>0.81243</cdr:x>
      <cdr:y>0.65728</cdr:y>
    </cdr:to>
    <cdr:sp macro="" textlink="dataChart1!D25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2DA75522-C438-84E4-A9D9-F794DD2A8C1A}"/>
            </a:ext>
          </a:extLst>
        </cdr:cNvPr>
        <cdr:cNvSpPr txBox="1"/>
      </cdr:nvSpPr>
      <cdr:spPr>
        <a:xfrm xmlns:a="http://schemas.openxmlformats.org/drawingml/2006/main">
          <a:off x="774737" y="2124710"/>
          <a:ext cx="2561553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pPr algn="ctr"/>
          <a:fld id="{6E35DAE8-C648-4C74-ABA6-0B93C2A0C001}" type="TxLink">
            <a:rPr lang="en-US" sz="11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Lean Implementation Status</a:t>
          </a:fld>
          <a:endParaRPr lang="en-US" sz="1100" b="1"/>
        </a:p>
      </cdr:txBody>
    </cdr:sp>
  </cdr:relSizeAnchor>
  <cdr:relSizeAnchor xmlns:cdr="http://schemas.openxmlformats.org/drawingml/2006/chartDrawing">
    <cdr:from>
      <cdr:x>0.08076</cdr:x>
      <cdr:y>0.50516</cdr:y>
    </cdr:from>
    <cdr:to>
      <cdr:x>0.20407</cdr:x>
      <cdr:y>0.5877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EFB3F6E7-CB00-A01C-9CBE-D5C6BCCCCBD3}"/>
            </a:ext>
          </a:extLst>
        </cdr:cNvPr>
        <cdr:cNvSpPr txBox="1"/>
      </cdr:nvSpPr>
      <cdr:spPr>
        <a:xfrm xmlns:a="http://schemas.openxmlformats.org/drawingml/2006/main">
          <a:off x="332740" y="1865313"/>
          <a:ext cx="5080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1100"/>
            <a:t>0%</a:t>
          </a:r>
        </a:p>
      </cdr:txBody>
    </cdr:sp>
  </cdr:relSizeAnchor>
  <cdr:relSizeAnchor xmlns:cdr="http://schemas.openxmlformats.org/drawingml/2006/chartDrawing">
    <cdr:from>
      <cdr:x>0.15141</cdr:x>
      <cdr:y>0.26257</cdr:y>
    </cdr:from>
    <cdr:to>
      <cdr:x>0.27472</cdr:x>
      <cdr:y>0.34511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87FEC208-0B57-4C3D-CC23-E06270C06636}"/>
            </a:ext>
          </a:extLst>
        </cdr:cNvPr>
        <cdr:cNvSpPr txBox="1"/>
      </cdr:nvSpPr>
      <cdr:spPr>
        <a:xfrm xmlns:a="http://schemas.openxmlformats.org/drawingml/2006/main">
          <a:off x="623798" y="969528"/>
          <a:ext cx="5080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1100"/>
            <a:t>20%</a:t>
          </a:r>
        </a:p>
      </cdr:txBody>
    </cdr:sp>
  </cdr:relSizeAnchor>
  <cdr:relSizeAnchor xmlns:cdr="http://schemas.openxmlformats.org/drawingml/2006/chartDrawing">
    <cdr:from>
      <cdr:x>0.33637</cdr:x>
      <cdr:y>0.11263</cdr:y>
    </cdr:from>
    <cdr:to>
      <cdr:x>0.45967</cdr:x>
      <cdr:y>0.19518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B32C32FD-CA2D-6C57-70F2-5FCC41F0BA83}"/>
            </a:ext>
          </a:extLst>
        </cdr:cNvPr>
        <cdr:cNvSpPr txBox="1"/>
      </cdr:nvSpPr>
      <cdr:spPr>
        <a:xfrm xmlns:a="http://schemas.openxmlformats.org/drawingml/2006/main">
          <a:off x="1385798" y="415902"/>
          <a:ext cx="5080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1100"/>
            <a:t>40%</a:t>
          </a:r>
        </a:p>
      </cdr:txBody>
    </cdr:sp>
  </cdr:relSizeAnchor>
  <cdr:relSizeAnchor xmlns:cdr="http://schemas.openxmlformats.org/drawingml/2006/chartDrawing">
    <cdr:from>
      <cdr:x>0.56499</cdr:x>
      <cdr:y>0.11263</cdr:y>
    </cdr:from>
    <cdr:to>
      <cdr:x>0.68829</cdr:x>
      <cdr:y>0.19518</cdr:y>
    </cdr:to>
    <cdr:sp macro="" textlink="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CAB07E2A-70F6-06C0-6DF0-5B17C9ED0B35}"/>
            </a:ext>
          </a:extLst>
        </cdr:cNvPr>
        <cdr:cNvSpPr txBox="1"/>
      </cdr:nvSpPr>
      <cdr:spPr>
        <a:xfrm xmlns:a="http://schemas.openxmlformats.org/drawingml/2006/main">
          <a:off x="2327682" y="415902"/>
          <a:ext cx="5080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1100"/>
            <a:t>60%</a:t>
          </a:r>
        </a:p>
      </cdr:txBody>
    </cdr:sp>
  </cdr:relSizeAnchor>
  <cdr:relSizeAnchor xmlns:cdr="http://schemas.openxmlformats.org/drawingml/2006/chartDrawing">
    <cdr:from>
      <cdr:x>0.74994</cdr:x>
      <cdr:y>0.26257</cdr:y>
    </cdr:from>
    <cdr:to>
      <cdr:x>0.87325</cdr:x>
      <cdr:y>0.34511</cdr:y>
    </cdr:to>
    <cdr:sp macro="" textlink="">
      <cdr:nvSpPr>
        <cdr:cNvPr id="8" name="TextBox 7">
          <a:extLst xmlns:a="http://schemas.openxmlformats.org/drawingml/2006/main">
            <a:ext uri="{FF2B5EF4-FFF2-40B4-BE49-F238E27FC236}">
              <a16:creationId xmlns:a16="http://schemas.microsoft.com/office/drawing/2014/main" id="{4D653FB5-BA55-250F-8D01-638E433B37EC}"/>
            </a:ext>
          </a:extLst>
        </cdr:cNvPr>
        <cdr:cNvSpPr txBox="1"/>
      </cdr:nvSpPr>
      <cdr:spPr>
        <a:xfrm xmlns:a="http://schemas.openxmlformats.org/drawingml/2006/main">
          <a:off x="3089682" y="969528"/>
          <a:ext cx="5080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1100"/>
            <a:t>80%</a:t>
          </a:r>
        </a:p>
      </cdr:txBody>
    </cdr:sp>
  </cdr:relSizeAnchor>
  <cdr:relSizeAnchor xmlns:cdr="http://schemas.openxmlformats.org/drawingml/2006/chartDrawing">
    <cdr:from>
      <cdr:x>0.82059</cdr:x>
      <cdr:y>0.50516</cdr:y>
    </cdr:from>
    <cdr:to>
      <cdr:x>0.9439</cdr:x>
      <cdr:y>0.5877</cdr:y>
    </cdr:to>
    <cdr:sp macro="" textlink="">
      <cdr:nvSpPr>
        <cdr:cNvPr id="9" name="TextBox 8">
          <a:extLst xmlns:a="http://schemas.openxmlformats.org/drawingml/2006/main">
            <a:ext uri="{FF2B5EF4-FFF2-40B4-BE49-F238E27FC236}">
              <a16:creationId xmlns:a16="http://schemas.microsoft.com/office/drawing/2014/main" id="{0B0BD5AA-DD21-B5B0-1259-92C5666590D1}"/>
            </a:ext>
          </a:extLst>
        </cdr:cNvPr>
        <cdr:cNvSpPr txBox="1"/>
      </cdr:nvSpPr>
      <cdr:spPr>
        <a:xfrm xmlns:a="http://schemas.openxmlformats.org/drawingml/2006/main">
          <a:off x="3380740" y="1865313"/>
          <a:ext cx="5080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1100"/>
            <a:t>100%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491490</xdr:colOff>
      <xdr:row>4</xdr:row>
      <xdr:rowOff>57150</xdr:rowOff>
    </xdr:from>
    <xdr:to>
      <xdr:col>16</xdr:col>
      <xdr:colOff>510540</xdr:colOff>
      <xdr:row>26</xdr:row>
      <xdr:rowOff>93980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35F9743E-D799-C72B-4B6C-1F20ABAB5C2D}"/>
            </a:ext>
          </a:extLst>
        </xdr:cNvPr>
        <xdr:cNvGrpSpPr/>
      </xdr:nvGrpSpPr>
      <xdr:grpSpPr>
        <a:xfrm>
          <a:off x="7051316" y="860232"/>
          <a:ext cx="4471781" cy="4187411"/>
          <a:chOff x="533400" y="344805"/>
          <a:chExt cx="4095115" cy="3959225"/>
        </a:xfrm>
      </xdr:grpSpPr>
      <xdr:graphicFrame macro="">
        <xdr:nvGraphicFramePr>
          <xdr:cNvPr id="2" name="Chart 1">
            <a:extLst>
              <a:ext uri="{FF2B5EF4-FFF2-40B4-BE49-F238E27FC236}">
                <a16:creationId xmlns:a16="http://schemas.microsoft.com/office/drawing/2014/main" id="{AA183F95-0ED0-439D-92AD-89374F549B19}"/>
              </a:ext>
            </a:extLst>
          </xdr:cNvPr>
          <xdr:cNvGraphicFramePr>
            <a:graphicFrameLocks/>
          </xdr:cNvGraphicFramePr>
        </xdr:nvGraphicFramePr>
        <xdr:xfrm>
          <a:off x="533400" y="615315"/>
          <a:ext cx="4095115" cy="368871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E3524184-B5F8-5E18-CA36-AC3CBCD02449}"/>
              </a:ext>
            </a:extLst>
          </xdr:cNvPr>
          <xdr:cNvSpPr txBox="1"/>
        </xdr:nvSpPr>
        <xdr:spPr>
          <a:xfrm>
            <a:off x="1326309" y="344805"/>
            <a:ext cx="2589128" cy="4000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600" b="1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Lean Deployment Status</a:t>
            </a:r>
          </a:p>
        </xdr:txBody>
      </xdr:sp>
    </xdr:grpSp>
    <xdr:clientData/>
  </xdr:twoCellAnchor>
  <xdr:twoCellAnchor>
    <xdr:from>
      <xdr:col>1</xdr:col>
      <xdr:colOff>129540</xdr:colOff>
      <xdr:row>21</xdr:row>
      <xdr:rowOff>123825</xdr:rowOff>
    </xdr:from>
    <xdr:to>
      <xdr:col>10</xdr:col>
      <xdr:colOff>59055</xdr:colOff>
      <xdr:row>48</xdr:row>
      <xdr:rowOff>131445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3042F95-3C7B-44F3-9FDD-AB8CF369C6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173355</xdr:colOff>
      <xdr:row>25</xdr:row>
      <xdr:rowOff>150494</xdr:rowOff>
    </xdr:from>
    <xdr:to>
      <xdr:col>16</xdr:col>
      <xdr:colOff>548640</xdr:colOff>
      <xdr:row>43</xdr:row>
      <xdr:rowOff>112394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89FA46C-117B-4539-A81C-427C1F7079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466724</xdr:colOff>
      <xdr:row>21</xdr:row>
      <xdr:rowOff>45720</xdr:rowOff>
    </xdr:from>
    <xdr:to>
      <xdr:col>15</xdr:col>
      <xdr:colOff>361949</xdr:colOff>
      <xdr:row>23</xdr:row>
      <xdr:rowOff>140970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A4F55BD9-9C44-7330-0F14-BEC452B86060}"/>
            </a:ext>
          </a:extLst>
        </xdr:cNvPr>
        <xdr:cNvSpPr txBox="1"/>
      </xdr:nvSpPr>
      <xdr:spPr>
        <a:xfrm>
          <a:off x="6562724" y="4084320"/>
          <a:ext cx="2943225" cy="438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Corner Stones of Growth</a:t>
          </a:r>
          <a:endParaRPr lang="en-US" sz="1600">
            <a:effectLst/>
          </a:endParaRPr>
        </a:p>
      </xdr:txBody>
    </xdr:sp>
    <xdr:clientData/>
  </xdr:twoCellAnchor>
  <xdr:twoCellAnchor>
    <xdr:from>
      <xdr:col>3</xdr:col>
      <xdr:colOff>200025</xdr:colOff>
      <xdr:row>21</xdr:row>
      <xdr:rowOff>68580</xdr:rowOff>
    </xdr:from>
    <xdr:to>
      <xdr:col>8</xdr:col>
      <xdr:colOff>47625</xdr:colOff>
      <xdr:row>23</xdr:row>
      <xdr:rowOff>160020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62E9A2CA-8D1F-DEBB-8F56-1A7509C02A16}"/>
            </a:ext>
          </a:extLst>
        </xdr:cNvPr>
        <xdr:cNvSpPr txBox="1"/>
      </xdr:nvSpPr>
      <xdr:spPr>
        <a:xfrm>
          <a:off x="2028825" y="4114800"/>
          <a:ext cx="3550920" cy="4267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Lean Categories Score</a:t>
          </a:r>
        </a:p>
      </xdr:txBody>
    </xdr:sp>
    <xdr:clientData/>
  </xdr:twoCellAnchor>
  <xdr:twoCellAnchor editAs="oneCell">
    <xdr:from>
      <xdr:col>2</xdr:col>
      <xdr:colOff>174843</xdr:colOff>
      <xdr:row>1</xdr:row>
      <xdr:rowOff>93345</xdr:rowOff>
    </xdr:from>
    <xdr:to>
      <xdr:col>2</xdr:col>
      <xdr:colOff>718026</xdr:colOff>
      <xdr:row>4</xdr:row>
      <xdr:rowOff>114300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874D2411-A8DD-4891-BECC-D0B0014DEC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aturation sat="66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7318" y="264795"/>
          <a:ext cx="543183" cy="649605"/>
        </a:xfrm>
        <a:prstGeom prst="rect">
          <a:avLst/>
        </a:prstGeom>
      </xdr:spPr>
    </xdr:pic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0.28144</cdr:x>
      <cdr:y>0.47595</cdr:y>
    </cdr:from>
    <cdr:to>
      <cdr:x>0.74319</cdr:x>
      <cdr:y>0.61476</cdr:y>
    </cdr:to>
    <cdr:sp macro="" textlink="dataChart1!B8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656A97E-91DE-84FE-469A-FF210450F845}"/>
            </a:ext>
          </a:extLst>
        </cdr:cNvPr>
        <cdr:cNvSpPr txBox="1"/>
      </cdr:nvSpPr>
      <cdr:spPr>
        <a:xfrm xmlns:a="http://schemas.openxmlformats.org/drawingml/2006/main">
          <a:off x="1153601" y="1756551"/>
          <a:ext cx="1892679" cy="5123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pPr algn="ctr"/>
          <a:fld id="{F013269A-91A9-4455-9185-BD4B35198A97}" type="TxLink">
            <a:rPr lang="en-US" sz="2400" b="1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68%</a:t>
          </a:fld>
          <a:endParaRPr lang="en-US" sz="2400" b="1"/>
        </a:p>
      </cdr:txBody>
    </cdr:sp>
  </cdr:relSizeAnchor>
  <cdr:relSizeAnchor xmlns:cdr="http://schemas.openxmlformats.org/drawingml/2006/chartDrawing">
    <cdr:from>
      <cdr:x>0.08076</cdr:x>
      <cdr:y>0.50516</cdr:y>
    </cdr:from>
    <cdr:to>
      <cdr:x>0.20407</cdr:x>
      <cdr:y>0.5877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EFB3F6E7-CB00-A01C-9CBE-D5C6BCCCCBD3}"/>
            </a:ext>
          </a:extLst>
        </cdr:cNvPr>
        <cdr:cNvSpPr txBox="1"/>
      </cdr:nvSpPr>
      <cdr:spPr>
        <a:xfrm xmlns:a="http://schemas.openxmlformats.org/drawingml/2006/main">
          <a:off x="332740" y="1865313"/>
          <a:ext cx="5080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1100"/>
            <a:t>0%</a:t>
          </a:r>
        </a:p>
      </cdr:txBody>
    </cdr:sp>
  </cdr:relSizeAnchor>
  <cdr:relSizeAnchor xmlns:cdr="http://schemas.openxmlformats.org/drawingml/2006/chartDrawing">
    <cdr:from>
      <cdr:x>0.15141</cdr:x>
      <cdr:y>0.26257</cdr:y>
    </cdr:from>
    <cdr:to>
      <cdr:x>0.27472</cdr:x>
      <cdr:y>0.34511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87FEC208-0B57-4C3D-CC23-E06270C06636}"/>
            </a:ext>
          </a:extLst>
        </cdr:cNvPr>
        <cdr:cNvSpPr txBox="1"/>
      </cdr:nvSpPr>
      <cdr:spPr>
        <a:xfrm xmlns:a="http://schemas.openxmlformats.org/drawingml/2006/main">
          <a:off x="623798" y="969528"/>
          <a:ext cx="5080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1100"/>
            <a:t>20%</a:t>
          </a:r>
        </a:p>
      </cdr:txBody>
    </cdr:sp>
  </cdr:relSizeAnchor>
  <cdr:relSizeAnchor xmlns:cdr="http://schemas.openxmlformats.org/drawingml/2006/chartDrawing">
    <cdr:from>
      <cdr:x>0.33637</cdr:x>
      <cdr:y>0.11263</cdr:y>
    </cdr:from>
    <cdr:to>
      <cdr:x>0.45967</cdr:x>
      <cdr:y>0.19518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B32C32FD-CA2D-6C57-70F2-5FCC41F0BA83}"/>
            </a:ext>
          </a:extLst>
        </cdr:cNvPr>
        <cdr:cNvSpPr txBox="1"/>
      </cdr:nvSpPr>
      <cdr:spPr>
        <a:xfrm xmlns:a="http://schemas.openxmlformats.org/drawingml/2006/main">
          <a:off x="1385798" y="415902"/>
          <a:ext cx="5080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1100"/>
            <a:t>40%</a:t>
          </a:r>
        </a:p>
      </cdr:txBody>
    </cdr:sp>
  </cdr:relSizeAnchor>
  <cdr:relSizeAnchor xmlns:cdr="http://schemas.openxmlformats.org/drawingml/2006/chartDrawing">
    <cdr:from>
      <cdr:x>0.56499</cdr:x>
      <cdr:y>0.11263</cdr:y>
    </cdr:from>
    <cdr:to>
      <cdr:x>0.68829</cdr:x>
      <cdr:y>0.19518</cdr:y>
    </cdr:to>
    <cdr:sp macro="" textlink="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CAB07E2A-70F6-06C0-6DF0-5B17C9ED0B35}"/>
            </a:ext>
          </a:extLst>
        </cdr:cNvPr>
        <cdr:cNvSpPr txBox="1"/>
      </cdr:nvSpPr>
      <cdr:spPr>
        <a:xfrm xmlns:a="http://schemas.openxmlformats.org/drawingml/2006/main">
          <a:off x="2327682" y="415902"/>
          <a:ext cx="5080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1100"/>
            <a:t>60%</a:t>
          </a:r>
        </a:p>
      </cdr:txBody>
    </cdr:sp>
  </cdr:relSizeAnchor>
  <cdr:relSizeAnchor xmlns:cdr="http://schemas.openxmlformats.org/drawingml/2006/chartDrawing">
    <cdr:from>
      <cdr:x>0.74994</cdr:x>
      <cdr:y>0.26257</cdr:y>
    </cdr:from>
    <cdr:to>
      <cdr:x>0.87325</cdr:x>
      <cdr:y>0.34511</cdr:y>
    </cdr:to>
    <cdr:sp macro="" textlink="">
      <cdr:nvSpPr>
        <cdr:cNvPr id="8" name="TextBox 7">
          <a:extLst xmlns:a="http://schemas.openxmlformats.org/drawingml/2006/main">
            <a:ext uri="{FF2B5EF4-FFF2-40B4-BE49-F238E27FC236}">
              <a16:creationId xmlns:a16="http://schemas.microsoft.com/office/drawing/2014/main" id="{4D653FB5-BA55-250F-8D01-638E433B37EC}"/>
            </a:ext>
          </a:extLst>
        </cdr:cNvPr>
        <cdr:cNvSpPr txBox="1"/>
      </cdr:nvSpPr>
      <cdr:spPr>
        <a:xfrm xmlns:a="http://schemas.openxmlformats.org/drawingml/2006/main">
          <a:off x="3089682" y="969528"/>
          <a:ext cx="5080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1100"/>
            <a:t>80%</a:t>
          </a:r>
        </a:p>
      </cdr:txBody>
    </cdr:sp>
  </cdr:relSizeAnchor>
  <cdr:relSizeAnchor xmlns:cdr="http://schemas.openxmlformats.org/drawingml/2006/chartDrawing">
    <cdr:from>
      <cdr:x>0.82059</cdr:x>
      <cdr:y>0.50516</cdr:y>
    </cdr:from>
    <cdr:to>
      <cdr:x>0.9439</cdr:x>
      <cdr:y>0.5877</cdr:y>
    </cdr:to>
    <cdr:sp macro="" textlink="">
      <cdr:nvSpPr>
        <cdr:cNvPr id="9" name="TextBox 8">
          <a:extLst xmlns:a="http://schemas.openxmlformats.org/drawingml/2006/main">
            <a:ext uri="{FF2B5EF4-FFF2-40B4-BE49-F238E27FC236}">
              <a16:creationId xmlns:a16="http://schemas.microsoft.com/office/drawing/2014/main" id="{0B0BD5AA-DD21-B5B0-1259-92C5666590D1}"/>
            </a:ext>
          </a:extLst>
        </cdr:cNvPr>
        <cdr:cNvSpPr txBox="1"/>
      </cdr:nvSpPr>
      <cdr:spPr>
        <a:xfrm xmlns:a="http://schemas.openxmlformats.org/drawingml/2006/main">
          <a:off x="3380740" y="1865313"/>
          <a:ext cx="5080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1100"/>
            <a:t>100%</a:t>
          </a:r>
        </a:p>
      </cdr:txBody>
    </cdr:sp>
  </cdr:relSizeAnchor>
  <cdr:relSizeAnchor xmlns:cdr="http://schemas.openxmlformats.org/drawingml/2006/chartDrawing">
    <cdr:from>
      <cdr:x>0.28092</cdr:x>
      <cdr:y>0</cdr:y>
    </cdr:from>
    <cdr:to>
      <cdr:x>0.76846</cdr:x>
      <cdr:y>0.09802</cdr:y>
    </cdr:to>
    <cdr:sp macro="" textlink="">
      <cdr:nvSpPr>
        <cdr:cNvPr id="10" name="TextBox 9">
          <a:extLst xmlns:a="http://schemas.openxmlformats.org/drawingml/2006/main">
            <a:ext uri="{FF2B5EF4-FFF2-40B4-BE49-F238E27FC236}">
              <a16:creationId xmlns:a16="http://schemas.microsoft.com/office/drawing/2014/main" id="{F3F78546-00DB-6EEF-BCEA-0CB7DF48A5CF}"/>
            </a:ext>
          </a:extLst>
        </cdr:cNvPr>
        <cdr:cNvSpPr txBox="1"/>
      </cdr:nvSpPr>
      <cdr:spPr>
        <a:xfrm xmlns:a="http://schemas.openxmlformats.org/drawingml/2006/main">
          <a:off x="1152525" y="0"/>
          <a:ext cx="2000250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9"/>
  <sheetViews>
    <sheetView showGridLines="0" tabSelected="1" zoomScale="70" zoomScaleNormal="70" workbookViewId="0">
      <selection activeCell="I1" sqref="A1:I34"/>
    </sheetView>
  </sheetViews>
  <sheetFormatPr defaultColWidth="9.109375" defaultRowHeight="18.2" x14ac:dyDescent="0.2"/>
  <cols>
    <col min="1" max="1" width="1.6640625" style="42" customWidth="1"/>
    <col min="2" max="2" width="9" style="43" customWidth="1"/>
    <col min="3" max="3" width="7.33203125" style="42" customWidth="1"/>
    <col min="4" max="4" width="93.88671875" style="42" bestFit="1" customWidth="1"/>
    <col min="5" max="5" width="22.6640625" style="42" customWidth="1"/>
    <col min="6" max="7" width="7.6640625" style="42" customWidth="1"/>
    <col min="8" max="8" width="44.6640625" style="42" customWidth="1"/>
    <col min="9" max="9" width="1.6640625" style="42" customWidth="1"/>
    <col min="10" max="16384" width="9.109375" style="42"/>
  </cols>
  <sheetData>
    <row r="1" spans="1:8" ht="15.05" customHeight="1" thickBot="1" x14ac:dyDescent="0.25">
      <c r="H1" s="44"/>
    </row>
    <row r="2" spans="1:8" s="45" customFormat="1" ht="15.85" customHeight="1" thickTop="1" x14ac:dyDescent="0.3">
      <c r="A2" s="42"/>
      <c r="C2" s="46"/>
      <c r="D2" s="86" t="s">
        <v>112</v>
      </c>
      <c r="E2" s="47"/>
      <c r="F2" s="48"/>
      <c r="G2" s="49" t="s">
        <v>1</v>
      </c>
      <c r="H2" s="2"/>
    </row>
    <row r="3" spans="1:8" s="45" customFormat="1" ht="15.85" customHeight="1" x14ac:dyDescent="0.3">
      <c r="A3" s="42"/>
      <c r="B3" s="46"/>
      <c r="C3" s="46"/>
      <c r="D3" s="86"/>
      <c r="E3" s="47"/>
      <c r="F3" s="48"/>
      <c r="G3" s="49" t="s">
        <v>2</v>
      </c>
      <c r="H3" s="3"/>
    </row>
    <row r="4" spans="1:8" s="45" customFormat="1" ht="15.85" customHeight="1" thickBot="1" x14ac:dyDescent="0.35">
      <c r="A4" s="42"/>
      <c r="B4" s="46"/>
      <c r="C4" s="46"/>
      <c r="D4" s="90" t="s">
        <v>0</v>
      </c>
      <c r="E4" s="47"/>
      <c r="F4" s="48"/>
      <c r="G4" s="49" t="s">
        <v>3</v>
      </c>
      <c r="H4" s="4"/>
    </row>
    <row r="5" spans="1:8" s="45" customFormat="1" ht="12.05" customHeight="1" thickTop="1" x14ac:dyDescent="0.2">
      <c r="B5" s="46"/>
      <c r="C5" s="46"/>
      <c r="D5" s="90"/>
    </row>
    <row r="6" spans="1:8" s="45" customFormat="1" ht="12.05" customHeight="1" x14ac:dyDescent="0.2">
      <c r="B6" s="43"/>
      <c r="C6" s="42"/>
      <c r="D6" s="90"/>
      <c r="E6" s="42"/>
      <c r="F6" s="50"/>
      <c r="G6" s="50"/>
      <c r="H6" s="51"/>
    </row>
    <row r="7" spans="1:8" s="57" customFormat="1" ht="18.8" customHeight="1" x14ac:dyDescent="0.2">
      <c r="A7" s="52"/>
      <c r="B7" s="43"/>
      <c r="C7" s="53"/>
      <c r="D7" s="53"/>
      <c r="E7" s="54"/>
      <c r="F7" s="55" t="s">
        <v>4</v>
      </c>
      <c r="G7" s="55" t="s">
        <v>5</v>
      </c>
      <c r="H7" s="56" t="s">
        <v>6</v>
      </c>
    </row>
    <row r="8" spans="1:8" ht="18" customHeight="1" x14ac:dyDescent="0.25">
      <c r="A8" s="58"/>
      <c r="B8" s="87" t="s">
        <v>7</v>
      </c>
      <c r="C8" s="59" t="s">
        <v>8</v>
      </c>
      <c r="D8" s="60"/>
      <c r="E8" s="61"/>
      <c r="F8" s="62" t="s">
        <v>9</v>
      </c>
      <c r="G8" s="62" t="s">
        <v>10</v>
      </c>
      <c r="H8" s="63"/>
    </row>
    <row r="9" spans="1:8" ht="19.899999999999999" customHeight="1" x14ac:dyDescent="0.2">
      <c r="A9" s="64"/>
      <c r="B9" s="88"/>
      <c r="C9" s="65"/>
      <c r="D9" s="66" t="s">
        <v>11</v>
      </c>
      <c r="E9" s="66" t="s">
        <v>12</v>
      </c>
      <c r="F9" s="5" t="s">
        <v>13</v>
      </c>
      <c r="G9" s="7"/>
      <c r="H9" s="1"/>
    </row>
    <row r="10" spans="1:8" ht="19.899999999999999" customHeight="1" x14ac:dyDescent="0.2">
      <c r="A10" s="64"/>
      <c r="B10" s="88"/>
      <c r="C10" s="65"/>
      <c r="D10" s="66" t="s">
        <v>14</v>
      </c>
      <c r="E10" s="66" t="s">
        <v>12</v>
      </c>
      <c r="F10" s="5" t="s">
        <v>15</v>
      </c>
      <c r="G10" s="7">
        <v>5</v>
      </c>
      <c r="H10" s="1"/>
    </row>
    <row r="11" spans="1:8" ht="19.899999999999999" customHeight="1" x14ac:dyDescent="0.2">
      <c r="A11" s="64"/>
      <c r="B11" s="88"/>
      <c r="C11" s="65"/>
      <c r="D11" s="66" t="s">
        <v>16</v>
      </c>
      <c r="E11" s="66" t="s">
        <v>17</v>
      </c>
      <c r="F11" s="5" t="s">
        <v>13</v>
      </c>
      <c r="G11" s="7"/>
      <c r="H11" s="1"/>
    </row>
    <row r="12" spans="1:8" ht="19.899999999999999" customHeight="1" x14ac:dyDescent="0.2">
      <c r="A12" s="64"/>
      <c r="B12" s="88"/>
      <c r="C12" s="65"/>
      <c r="D12" s="66" t="s">
        <v>18</v>
      </c>
      <c r="E12" s="66" t="s">
        <v>19</v>
      </c>
      <c r="F12" s="5" t="s">
        <v>13</v>
      </c>
      <c r="G12" s="7">
        <v>5</v>
      </c>
      <c r="H12" s="1"/>
    </row>
    <row r="13" spans="1:8" ht="19.899999999999999" customHeight="1" x14ac:dyDescent="0.2">
      <c r="A13" s="64"/>
      <c r="B13" s="88"/>
      <c r="C13" s="65"/>
      <c r="D13" s="66" t="s">
        <v>20</v>
      </c>
      <c r="E13" s="66" t="s">
        <v>19</v>
      </c>
      <c r="F13" s="5" t="s">
        <v>15</v>
      </c>
      <c r="G13" s="7">
        <v>5</v>
      </c>
      <c r="H13" s="1"/>
    </row>
    <row r="14" spans="1:8" ht="19.899999999999999" customHeight="1" x14ac:dyDescent="0.2">
      <c r="A14" s="64"/>
      <c r="B14" s="88"/>
      <c r="C14" s="65"/>
      <c r="D14" s="66" t="s">
        <v>21</v>
      </c>
      <c r="E14" s="66" t="s">
        <v>12</v>
      </c>
      <c r="F14" s="5" t="s">
        <v>15</v>
      </c>
      <c r="G14" s="7">
        <v>3</v>
      </c>
      <c r="H14" s="1"/>
    </row>
    <row r="15" spans="1:8" ht="19.899999999999999" customHeight="1" x14ac:dyDescent="0.2">
      <c r="A15" s="64"/>
      <c r="B15" s="88"/>
      <c r="C15" s="65"/>
      <c r="D15" s="66" t="s">
        <v>22</v>
      </c>
      <c r="E15" s="66" t="s">
        <v>12</v>
      </c>
      <c r="F15" s="5" t="s">
        <v>15</v>
      </c>
      <c r="G15" s="7">
        <v>4</v>
      </c>
      <c r="H15" s="1"/>
    </row>
    <row r="16" spans="1:8" ht="19.899999999999999" customHeight="1" x14ac:dyDescent="0.2">
      <c r="A16" s="64"/>
      <c r="B16" s="88"/>
      <c r="C16" s="65"/>
      <c r="D16" s="66" t="s">
        <v>23</v>
      </c>
      <c r="E16" s="66" t="s">
        <v>19</v>
      </c>
      <c r="F16" s="5" t="s">
        <v>15</v>
      </c>
      <c r="G16" s="7">
        <v>2</v>
      </c>
      <c r="H16" s="1"/>
    </row>
    <row r="17" spans="1:8" ht="19.899999999999999" customHeight="1" x14ac:dyDescent="0.2">
      <c r="A17" s="64"/>
      <c r="B17" s="88"/>
      <c r="C17" s="65"/>
      <c r="D17" s="66" t="s">
        <v>24</v>
      </c>
      <c r="E17" s="66" t="s">
        <v>19</v>
      </c>
      <c r="F17" s="5" t="s">
        <v>13</v>
      </c>
      <c r="G17" s="7"/>
      <c r="H17" s="1"/>
    </row>
    <row r="18" spans="1:8" ht="19.899999999999999" customHeight="1" x14ac:dyDescent="0.2">
      <c r="A18" s="64"/>
      <c r="B18" s="88"/>
      <c r="C18" s="65"/>
      <c r="D18" s="66" t="s">
        <v>25</v>
      </c>
      <c r="E18" s="66" t="s">
        <v>19</v>
      </c>
      <c r="F18" s="5" t="s">
        <v>15</v>
      </c>
      <c r="G18" s="7">
        <v>2</v>
      </c>
      <c r="H18" s="1"/>
    </row>
    <row r="19" spans="1:8" ht="19.899999999999999" customHeight="1" x14ac:dyDescent="0.2">
      <c r="A19" s="64"/>
      <c r="B19" s="88"/>
      <c r="C19" s="65"/>
      <c r="D19" s="66" t="s">
        <v>26</v>
      </c>
      <c r="E19" s="66" t="s">
        <v>19</v>
      </c>
      <c r="F19" s="5" t="s">
        <v>15</v>
      </c>
      <c r="G19" s="7">
        <v>2</v>
      </c>
      <c r="H19" s="1"/>
    </row>
    <row r="20" spans="1:8" ht="19.899999999999999" customHeight="1" x14ac:dyDescent="0.2">
      <c r="A20" s="64"/>
      <c r="B20" s="88"/>
      <c r="C20" s="65"/>
      <c r="D20" s="66" t="s">
        <v>27</v>
      </c>
      <c r="E20" s="66" t="s">
        <v>19</v>
      </c>
      <c r="F20" s="5" t="s">
        <v>15</v>
      </c>
      <c r="G20" s="8">
        <v>1</v>
      </c>
      <c r="H20" s="1"/>
    </row>
    <row r="21" spans="1:8" ht="19.899999999999999" customHeight="1" x14ac:dyDescent="0.2">
      <c r="A21" s="64"/>
      <c r="B21" s="88"/>
      <c r="C21" s="67"/>
      <c r="D21" s="67"/>
      <c r="E21" s="67"/>
      <c r="F21" s="68"/>
      <c r="G21" s="69">
        <f>SUM(G9:G20)</f>
        <v>29</v>
      </c>
      <c r="H21" s="70"/>
    </row>
    <row r="22" spans="1:8" ht="18.8" customHeight="1" x14ac:dyDescent="0.2">
      <c r="A22" s="64"/>
      <c r="B22" s="88"/>
      <c r="C22" s="59" t="s">
        <v>28</v>
      </c>
      <c r="D22" s="60"/>
      <c r="E22" s="61"/>
      <c r="F22" s="71"/>
      <c r="G22" s="72"/>
      <c r="H22" s="73"/>
    </row>
    <row r="23" spans="1:8" ht="19.899999999999999" customHeight="1" x14ac:dyDescent="0.2">
      <c r="A23" s="64"/>
      <c r="B23" s="88"/>
      <c r="C23" s="65"/>
      <c r="D23" s="66" t="s">
        <v>29</v>
      </c>
      <c r="E23" s="66" t="s">
        <v>30</v>
      </c>
      <c r="F23" s="5" t="s">
        <v>15</v>
      </c>
      <c r="G23" s="7">
        <v>5</v>
      </c>
      <c r="H23" s="1"/>
    </row>
    <row r="24" spans="1:8" ht="19.899999999999999" customHeight="1" x14ac:dyDescent="0.2">
      <c r="A24" s="64"/>
      <c r="B24" s="88"/>
      <c r="C24" s="65"/>
      <c r="D24" s="66" t="s">
        <v>31</v>
      </c>
      <c r="E24" s="66" t="s">
        <v>30</v>
      </c>
      <c r="F24" s="5" t="s">
        <v>15</v>
      </c>
      <c r="G24" s="7">
        <v>5</v>
      </c>
      <c r="H24" s="1"/>
    </row>
    <row r="25" spans="1:8" ht="19.899999999999999" customHeight="1" x14ac:dyDescent="0.2">
      <c r="A25" s="64"/>
      <c r="B25" s="88"/>
      <c r="C25" s="65"/>
      <c r="D25" s="66" t="s">
        <v>32</v>
      </c>
      <c r="E25" s="66" t="s">
        <v>12</v>
      </c>
      <c r="F25" s="5" t="s">
        <v>13</v>
      </c>
      <c r="G25" s="7"/>
      <c r="H25" s="1"/>
    </row>
    <row r="26" spans="1:8" ht="19.899999999999999" customHeight="1" x14ac:dyDescent="0.2">
      <c r="A26" s="64"/>
      <c r="B26" s="88"/>
      <c r="C26" s="65"/>
      <c r="D26" s="66" t="s">
        <v>33</v>
      </c>
      <c r="E26" s="66" t="s">
        <v>17</v>
      </c>
      <c r="F26" s="5" t="s">
        <v>15</v>
      </c>
      <c r="G26" s="7">
        <v>3</v>
      </c>
      <c r="H26" s="1"/>
    </row>
    <row r="27" spans="1:8" ht="19.899999999999999" customHeight="1" x14ac:dyDescent="0.2">
      <c r="A27" s="64"/>
      <c r="B27" s="88"/>
      <c r="C27" s="65"/>
      <c r="D27" s="66" t="s">
        <v>34</v>
      </c>
      <c r="E27" s="66" t="s">
        <v>12</v>
      </c>
      <c r="F27" s="5" t="s">
        <v>15</v>
      </c>
      <c r="G27" s="7">
        <v>4</v>
      </c>
      <c r="H27" s="1"/>
    </row>
    <row r="28" spans="1:8" ht="19.899999999999999" customHeight="1" x14ac:dyDescent="0.2">
      <c r="A28" s="64"/>
      <c r="B28" s="88"/>
      <c r="C28" s="65"/>
      <c r="D28" s="66" t="s">
        <v>35</v>
      </c>
      <c r="E28" s="66" t="s">
        <v>12</v>
      </c>
      <c r="F28" s="5" t="s">
        <v>15</v>
      </c>
      <c r="G28" s="7">
        <v>5</v>
      </c>
      <c r="H28" s="1"/>
    </row>
    <row r="29" spans="1:8" ht="19.899999999999999" customHeight="1" x14ac:dyDescent="0.2">
      <c r="A29" s="64"/>
      <c r="B29" s="88"/>
      <c r="C29" s="65"/>
      <c r="D29" s="66" t="s">
        <v>36</v>
      </c>
      <c r="E29" s="66" t="s">
        <v>30</v>
      </c>
      <c r="F29" s="5" t="s">
        <v>15</v>
      </c>
      <c r="G29" s="7">
        <v>3</v>
      </c>
      <c r="H29" s="1"/>
    </row>
    <row r="30" spans="1:8" ht="19.899999999999999" customHeight="1" x14ac:dyDescent="0.2">
      <c r="A30" s="64"/>
      <c r="B30" s="88"/>
      <c r="C30" s="65"/>
      <c r="D30" s="66" t="s">
        <v>37</v>
      </c>
      <c r="E30" s="66" t="s">
        <v>19</v>
      </c>
      <c r="F30" s="5" t="s">
        <v>15</v>
      </c>
      <c r="G30" s="7">
        <v>3</v>
      </c>
      <c r="H30" s="1"/>
    </row>
    <row r="31" spans="1:8" ht="19.899999999999999" customHeight="1" x14ac:dyDescent="0.2">
      <c r="A31" s="64"/>
      <c r="B31" s="88"/>
      <c r="C31" s="65"/>
      <c r="D31" s="66" t="s">
        <v>38</v>
      </c>
      <c r="E31" s="66" t="s">
        <v>12</v>
      </c>
      <c r="F31" s="5" t="s">
        <v>15</v>
      </c>
      <c r="G31" s="7">
        <v>3</v>
      </c>
      <c r="H31" s="1"/>
    </row>
    <row r="32" spans="1:8" ht="19.899999999999999" customHeight="1" x14ac:dyDescent="0.2">
      <c r="A32" s="64"/>
      <c r="B32" s="88"/>
      <c r="C32" s="65"/>
      <c r="D32" s="66" t="s">
        <v>39</v>
      </c>
      <c r="E32" s="66" t="s">
        <v>17</v>
      </c>
      <c r="F32" s="5" t="s">
        <v>13</v>
      </c>
      <c r="G32" s="7"/>
      <c r="H32" s="1"/>
    </row>
    <row r="33" spans="1:8" ht="19.899999999999999" customHeight="1" x14ac:dyDescent="0.2">
      <c r="A33" s="64"/>
      <c r="B33" s="88"/>
      <c r="C33" s="65"/>
      <c r="D33" s="66" t="s">
        <v>40</v>
      </c>
      <c r="E33" s="66" t="s">
        <v>41</v>
      </c>
      <c r="F33" s="5" t="s">
        <v>15</v>
      </c>
      <c r="G33" s="8">
        <v>5</v>
      </c>
      <c r="H33" s="1"/>
    </row>
    <row r="34" spans="1:8" ht="19.899999999999999" customHeight="1" x14ac:dyDescent="0.2">
      <c r="A34" s="64"/>
      <c r="B34" s="88"/>
      <c r="C34" s="65"/>
      <c r="D34" s="66" t="s">
        <v>42</v>
      </c>
      <c r="E34" s="66" t="s">
        <v>43</v>
      </c>
      <c r="F34" s="5" t="s">
        <v>15</v>
      </c>
      <c r="G34" s="8">
        <v>5</v>
      </c>
      <c r="H34" s="1"/>
    </row>
    <row r="35" spans="1:8" ht="19.899999999999999" customHeight="1" x14ac:dyDescent="0.2">
      <c r="A35" s="64"/>
      <c r="B35" s="67"/>
      <c r="C35" s="67"/>
      <c r="D35" s="67"/>
      <c r="E35" s="67"/>
      <c r="F35" s="74"/>
      <c r="G35" s="69">
        <f>SUM(G23:G34)</f>
        <v>41</v>
      </c>
      <c r="H35" s="75"/>
    </row>
    <row r="36" spans="1:8" ht="19.899999999999999" customHeight="1" x14ac:dyDescent="0.2">
      <c r="A36" s="64"/>
      <c r="B36" s="87" t="s">
        <v>44</v>
      </c>
      <c r="C36" s="59" t="s">
        <v>45</v>
      </c>
      <c r="D36" s="60"/>
      <c r="E36" s="61"/>
      <c r="F36" s="71"/>
      <c r="G36" s="73"/>
      <c r="H36" s="76"/>
    </row>
    <row r="37" spans="1:8" ht="19.899999999999999" customHeight="1" x14ac:dyDescent="0.2">
      <c r="A37" s="64"/>
      <c r="B37" s="88"/>
      <c r="C37" s="65"/>
      <c r="D37" s="77" t="s">
        <v>46</v>
      </c>
      <c r="E37" s="66" t="s">
        <v>47</v>
      </c>
      <c r="F37" s="5" t="s">
        <v>15</v>
      </c>
      <c r="G37" s="7">
        <v>5</v>
      </c>
      <c r="H37" s="1"/>
    </row>
    <row r="38" spans="1:8" ht="19.899999999999999" customHeight="1" x14ac:dyDescent="0.2">
      <c r="A38" s="64"/>
      <c r="B38" s="88"/>
      <c r="C38" s="65"/>
      <c r="D38" s="77" t="s">
        <v>48</v>
      </c>
      <c r="E38" s="66" t="s">
        <v>47</v>
      </c>
      <c r="F38" s="5" t="s">
        <v>15</v>
      </c>
      <c r="G38" s="7">
        <v>2</v>
      </c>
      <c r="H38" s="1"/>
    </row>
    <row r="39" spans="1:8" ht="19.899999999999999" customHeight="1" x14ac:dyDescent="0.2">
      <c r="A39" s="64"/>
      <c r="B39" s="88"/>
      <c r="C39" s="65"/>
      <c r="D39" s="77" t="s">
        <v>49</v>
      </c>
      <c r="E39" s="66" t="s">
        <v>41</v>
      </c>
      <c r="F39" s="5" t="s">
        <v>15</v>
      </c>
      <c r="G39" s="7">
        <v>2</v>
      </c>
      <c r="H39" s="1"/>
    </row>
    <row r="40" spans="1:8" ht="19.899999999999999" customHeight="1" x14ac:dyDescent="0.2">
      <c r="A40" s="64"/>
      <c r="B40" s="88"/>
      <c r="C40" s="65"/>
      <c r="D40" s="77" t="s">
        <v>50</v>
      </c>
      <c r="E40" s="66" t="s">
        <v>41</v>
      </c>
      <c r="F40" s="5" t="s">
        <v>15</v>
      </c>
      <c r="G40" s="7">
        <v>1</v>
      </c>
      <c r="H40" s="1"/>
    </row>
    <row r="41" spans="1:8" ht="19.899999999999999" customHeight="1" x14ac:dyDescent="0.2">
      <c r="A41" s="64"/>
      <c r="B41" s="88"/>
      <c r="C41" s="65"/>
      <c r="D41" s="77" t="s">
        <v>51</v>
      </c>
      <c r="E41" s="66" t="s">
        <v>41</v>
      </c>
      <c r="F41" s="5" t="s">
        <v>13</v>
      </c>
      <c r="G41" s="7"/>
      <c r="H41" s="1"/>
    </row>
    <row r="42" spans="1:8" ht="19.899999999999999" customHeight="1" x14ac:dyDescent="0.2">
      <c r="A42" s="64"/>
      <c r="B42" s="88"/>
      <c r="C42" s="65"/>
      <c r="D42" s="77" t="s">
        <v>52</v>
      </c>
      <c r="E42" s="66" t="s">
        <v>17</v>
      </c>
      <c r="F42" s="5" t="s">
        <v>15</v>
      </c>
      <c r="G42" s="7">
        <v>5</v>
      </c>
      <c r="H42" s="1"/>
    </row>
    <row r="43" spans="1:8" ht="19.899999999999999" customHeight="1" x14ac:dyDescent="0.2">
      <c r="A43" s="64"/>
      <c r="B43" s="88"/>
      <c r="C43" s="65"/>
      <c r="D43" s="77" t="s">
        <v>53</v>
      </c>
      <c r="E43" s="66" t="s">
        <v>17</v>
      </c>
      <c r="F43" s="5" t="s">
        <v>15</v>
      </c>
      <c r="G43" s="7">
        <v>1</v>
      </c>
      <c r="H43" s="1"/>
    </row>
    <row r="44" spans="1:8" ht="19.899999999999999" customHeight="1" x14ac:dyDescent="0.2">
      <c r="A44" s="64"/>
      <c r="B44" s="88"/>
      <c r="C44" s="65"/>
      <c r="D44" s="77" t="s">
        <v>54</v>
      </c>
      <c r="E44" s="66" t="s">
        <v>12</v>
      </c>
      <c r="F44" s="5" t="s">
        <v>15</v>
      </c>
      <c r="G44" s="7">
        <v>2</v>
      </c>
      <c r="H44" s="1"/>
    </row>
    <row r="45" spans="1:8" ht="19.899999999999999" customHeight="1" x14ac:dyDescent="0.2">
      <c r="A45" s="64"/>
      <c r="B45" s="88"/>
      <c r="C45" s="65"/>
      <c r="D45" s="77" t="s">
        <v>55</v>
      </c>
      <c r="E45" s="66" t="s">
        <v>19</v>
      </c>
      <c r="F45" s="5" t="s">
        <v>13</v>
      </c>
      <c r="G45" s="7"/>
      <c r="H45" s="1"/>
    </row>
    <row r="46" spans="1:8" ht="19.899999999999999" customHeight="1" x14ac:dyDescent="0.2">
      <c r="A46" s="64"/>
      <c r="B46" s="88"/>
      <c r="C46" s="65"/>
      <c r="D46" s="66" t="s">
        <v>56</v>
      </c>
      <c r="E46" s="66" t="s">
        <v>12</v>
      </c>
      <c r="F46" s="5" t="s">
        <v>15</v>
      </c>
      <c r="G46" s="8">
        <v>5</v>
      </c>
      <c r="H46" s="1"/>
    </row>
    <row r="47" spans="1:8" ht="19.899999999999999" customHeight="1" x14ac:dyDescent="0.2">
      <c r="A47" s="64"/>
      <c r="B47" s="88"/>
      <c r="C47" s="65"/>
      <c r="D47" s="77" t="s">
        <v>57</v>
      </c>
      <c r="E47" s="66" t="s">
        <v>43</v>
      </c>
      <c r="F47" s="5" t="s">
        <v>15</v>
      </c>
      <c r="G47" s="8">
        <v>3</v>
      </c>
      <c r="H47" s="1"/>
    </row>
    <row r="48" spans="1:8" ht="19.899999999999999" customHeight="1" x14ac:dyDescent="0.2">
      <c r="A48" s="64"/>
      <c r="B48" s="88"/>
      <c r="C48" s="65"/>
      <c r="D48" s="77" t="s">
        <v>58</v>
      </c>
      <c r="E48" s="66" t="s">
        <v>43</v>
      </c>
      <c r="F48" s="5" t="s">
        <v>15</v>
      </c>
      <c r="G48" s="8">
        <v>4</v>
      </c>
      <c r="H48" s="1"/>
    </row>
    <row r="49" spans="1:8" ht="19.899999999999999" customHeight="1" x14ac:dyDescent="0.2">
      <c r="A49" s="64"/>
      <c r="B49" s="88"/>
      <c r="C49" s="67"/>
      <c r="D49" s="67"/>
      <c r="E49" s="67"/>
      <c r="F49" s="74"/>
      <c r="G49" s="69">
        <f>SUM(G37:G48)</f>
        <v>30</v>
      </c>
      <c r="H49" s="70"/>
    </row>
    <row r="50" spans="1:8" ht="19.899999999999999" customHeight="1" x14ac:dyDescent="0.25">
      <c r="A50" s="58"/>
      <c r="B50" s="88"/>
      <c r="C50" s="59" t="s">
        <v>59</v>
      </c>
      <c r="D50" s="59"/>
      <c r="E50" s="78"/>
      <c r="F50" s="71"/>
      <c r="G50" s="79"/>
      <c r="H50" s="71"/>
    </row>
    <row r="51" spans="1:8" ht="19.899999999999999" customHeight="1" x14ac:dyDescent="0.2">
      <c r="A51" s="64"/>
      <c r="B51" s="88"/>
      <c r="C51" s="65"/>
      <c r="D51" s="66" t="s">
        <v>60</v>
      </c>
      <c r="E51" s="66" t="s">
        <v>41</v>
      </c>
      <c r="F51" s="5" t="s">
        <v>15</v>
      </c>
      <c r="G51" s="7">
        <v>5</v>
      </c>
      <c r="H51" s="1"/>
    </row>
    <row r="52" spans="1:8" ht="19.899999999999999" customHeight="1" x14ac:dyDescent="0.2">
      <c r="A52" s="64"/>
      <c r="B52" s="88"/>
      <c r="C52" s="65"/>
      <c r="D52" s="66" t="s">
        <v>61</v>
      </c>
      <c r="E52" s="66" t="s">
        <v>62</v>
      </c>
      <c r="F52" s="5" t="s">
        <v>15</v>
      </c>
      <c r="G52" s="7">
        <v>5</v>
      </c>
      <c r="H52" s="1"/>
    </row>
    <row r="53" spans="1:8" ht="19.899999999999999" customHeight="1" x14ac:dyDescent="0.2">
      <c r="A53" s="64"/>
      <c r="B53" s="88"/>
      <c r="C53" s="65"/>
      <c r="D53" s="66" t="s">
        <v>63</v>
      </c>
      <c r="E53" s="66" t="s">
        <v>12</v>
      </c>
      <c r="F53" s="5" t="s">
        <v>15</v>
      </c>
      <c r="G53" s="7">
        <v>2</v>
      </c>
      <c r="H53" s="1"/>
    </row>
    <row r="54" spans="1:8" ht="19.899999999999999" customHeight="1" x14ac:dyDescent="0.2">
      <c r="A54" s="64"/>
      <c r="B54" s="88"/>
      <c r="C54" s="65"/>
      <c r="D54" s="66" t="s">
        <v>64</v>
      </c>
      <c r="E54" s="66" t="s">
        <v>41</v>
      </c>
      <c r="F54" s="5" t="s">
        <v>15</v>
      </c>
      <c r="G54" s="7">
        <v>3</v>
      </c>
      <c r="H54" s="1"/>
    </row>
    <row r="55" spans="1:8" ht="19.899999999999999" customHeight="1" x14ac:dyDescent="0.2">
      <c r="A55" s="64"/>
      <c r="B55" s="88"/>
      <c r="C55" s="65"/>
      <c r="D55" s="66" t="s">
        <v>65</v>
      </c>
      <c r="E55" s="66" t="s">
        <v>19</v>
      </c>
      <c r="F55" s="5" t="s">
        <v>15</v>
      </c>
      <c r="G55" s="7">
        <v>4</v>
      </c>
      <c r="H55" s="1"/>
    </row>
    <row r="56" spans="1:8" ht="19.899999999999999" customHeight="1" x14ac:dyDescent="0.2">
      <c r="A56" s="64"/>
      <c r="B56" s="88"/>
      <c r="C56" s="65"/>
      <c r="D56" s="66" t="s">
        <v>66</v>
      </c>
      <c r="E56" s="66" t="s">
        <v>43</v>
      </c>
      <c r="F56" s="5" t="s">
        <v>15</v>
      </c>
      <c r="G56" s="7">
        <v>3</v>
      </c>
      <c r="H56" s="1"/>
    </row>
    <row r="57" spans="1:8" ht="19.899999999999999" customHeight="1" x14ac:dyDescent="0.2">
      <c r="A57" s="64"/>
      <c r="B57" s="88"/>
      <c r="C57" s="65"/>
      <c r="D57" s="66" t="s">
        <v>67</v>
      </c>
      <c r="E57" s="66" t="s">
        <v>19</v>
      </c>
      <c r="F57" s="5" t="s">
        <v>15</v>
      </c>
      <c r="G57" s="7">
        <v>2</v>
      </c>
      <c r="H57" s="1"/>
    </row>
    <row r="58" spans="1:8" ht="19.899999999999999" customHeight="1" x14ac:dyDescent="0.2">
      <c r="A58" s="64"/>
      <c r="B58" s="88"/>
      <c r="C58" s="65"/>
      <c r="D58" s="66" t="s">
        <v>68</v>
      </c>
      <c r="E58" s="66" t="s">
        <v>41</v>
      </c>
      <c r="F58" s="5" t="s">
        <v>15</v>
      </c>
      <c r="G58" s="7">
        <v>3</v>
      </c>
      <c r="H58" s="1"/>
    </row>
    <row r="59" spans="1:8" ht="19.899999999999999" customHeight="1" x14ac:dyDescent="0.2">
      <c r="A59" s="64"/>
      <c r="B59" s="88"/>
      <c r="C59" s="65"/>
      <c r="D59" s="66" t="s">
        <v>69</v>
      </c>
      <c r="E59" s="66" t="s">
        <v>62</v>
      </c>
      <c r="F59" s="5" t="s">
        <v>13</v>
      </c>
      <c r="G59" s="7"/>
      <c r="H59" s="1"/>
    </row>
    <row r="60" spans="1:8" ht="19.899999999999999" customHeight="1" x14ac:dyDescent="0.2">
      <c r="A60" s="64"/>
      <c r="B60" s="88"/>
      <c r="C60" s="65"/>
      <c r="D60" s="66" t="s">
        <v>70</v>
      </c>
      <c r="E60" s="66" t="s">
        <v>62</v>
      </c>
      <c r="F60" s="5" t="s">
        <v>13</v>
      </c>
      <c r="G60" s="7"/>
      <c r="H60" s="1"/>
    </row>
    <row r="61" spans="1:8" ht="19.899999999999999" customHeight="1" x14ac:dyDescent="0.2">
      <c r="A61" s="64"/>
      <c r="B61" s="88"/>
      <c r="C61" s="65"/>
      <c r="D61" s="66" t="s">
        <v>71</v>
      </c>
      <c r="E61" s="66" t="s">
        <v>12</v>
      </c>
      <c r="F61" s="5" t="s">
        <v>13</v>
      </c>
      <c r="G61" s="7"/>
      <c r="H61" s="1"/>
    </row>
    <row r="62" spans="1:8" ht="19.899999999999999" customHeight="1" x14ac:dyDescent="0.2">
      <c r="A62" s="64"/>
      <c r="B62" s="89"/>
      <c r="C62" s="65"/>
      <c r="D62" s="66" t="s">
        <v>72</v>
      </c>
      <c r="E62" s="66" t="s">
        <v>17</v>
      </c>
      <c r="F62" s="5" t="s">
        <v>15</v>
      </c>
      <c r="G62" s="7">
        <v>1</v>
      </c>
      <c r="H62" s="1"/>
    </row>
    <row r="63" spans="1:8" ht="19.899999999999999" customHeight="1" x14ac:dyDescent="0.2">
      <c r="A63" s="64"/>
      <c r="B63" s="67"/>
      <c r="C63" s="67"/>
      <c r="D63" s="67"/>
      <c r="E63" s="67"/>
      <c r="F63" s="68"/>
      <c r="G63" s="69">
        <f>SUM(G51:G62)</f>
        <v>28</v>
      </c>
      <c r="H63" s="70"/>
    </row>
    <row r="64" spans="1:8" ht="19.899999999999999" customHeight="1" x14ac:dyDescent="0.2">
      <c r="A64" s="64"/>
      <c r="B64" s="87" t="s">
        <v>73</v>
      </c>
      <c r="C64" s="59" t="s">
        <v>74</v>
      </c>
      <c r="D64" s="59"/>
      <c r="E64" s="78"/>
      <c r="F64" s="71"/>
      <c r="G64" s="79"/>
      <c r="H64" s="71"/>
    </row>
    <row r="65" spans="1:8" ht="19.899999999999999" customHeight="1" x14ac:dyDescent="0.2">
      <c r="A65" s="64"/>
      <c r="B65" s="88"/>
      <c r="C65" s="65"/>
      <c r="D65" s="66" t="s">
        <v>75</v>
      </c>
      <c r="E65" s="66" t="s">
        <v>17</v>
      </c>
      <c r="F65" s="5" t="s">
        <v>15</v>
      </c>
      <c r="G65" s="7">
        <v>5</v>
      </c>
      <c r="H65" s="1"/>
    </row>
    <row r="66" spans="1:8" ht="19.899999999999999" customHeight="1" x14ac:dyDescent="0.2">
      <c r="A66" s="64"/>
      <c r="B66" s="88"/>
      <c r="C66" s="65"/>
      <c r="D66" s="66" t="s">
        <v>76</v>
      </c>
      <c r="E66" s="66" t="s">
        <v>17</v>
      </c>
      <c r="F66" s="5" t="s">
        <v>15</v>
      </c>
      <c r="G66" s="7">
        <v>2</v>
      </c>
      <c r="H66" s="1"/>
    </row>
    <row r="67" spans="1:8" ht="19.899999999999999" customHeight="1" x14ac:dyDescent="0.2">
      <c r="A67" s="64"/>
      <c r="B67" s="88"/>
      <c r="C67" s="65"/>
      <c r="D67" s="66" t="s">
        <v>77</v>
      </c>
      <c r="E67" s="66" t="s">
        <v>17</v>
      </c>
      <c r="F67" s="5" t="s">
        <v>15</v>
      </c>
      <c r="G67" s="7">
        <v>3</v>
      </c>
      <c r="H67" s="1"/>
    </row>
    <row r="68" spans="1:8" ht="19.899999999999999" customHeight="1" x14ac:dyDescent="0.2">
      <c r="A68" s="64"/>
      <c r="B68" s="88"/>
      <c r="C68" s="65"/>
      <c r="D68" s="66" t="s">
        <v>78</v>
      </c>
      <c r="E68" s="66" t="s">
        <v>17</v>
      </c>
      <c r="F68" s="5" t="s">
        <v>15</v>
      </c>
      <c r="G68" s="7">
        <v>5</v>
      </c>
      <c r="H68" s="1"/>
    </row>
    <row r="69" spans="1:8" ht="19.899999999999999" customHeight="1" x14ac:dyDescent="0.2">
      <c r="A69" s="64"/>
      <c r="B69" s="88"/>
      <c r="C69" s="65"/>
      <c r="D69" s="66" t="s">
        <v>79</v>
      </c>
      <c r="E69" s="66" t="s">
        <v>80</v>
      </c>
      <c r="F69" s="5" t="s">
        <v>13</v>
      </c>
      <c r="G69" s="7"/>
      <c r="H69" s="1"/>
    </row>
    <row r="70" spans="1:8" ht="19.899999999999999" customHeight="1" x14ac:dyDescent="0.2">
      <c r="A70" s="64"/>
      <c r="B70" s="88"/>
      <c r="C70" s="65"/>
      <c r="D70" s="66" t="s">
        <v>81</v>
      </c>
      <c r="E70" s="66" t="s">
        <v>17</v>
      </c>
      <c r="F70" s="5" t="s">
        <v>13</v>
      </c>
      <c r="G70" s="7"/>
      <c r="H70" s="1"/>
    </row>
    <row r="71" spans="1:8" ht="19.899999999999999" customHeight="1" x14ac:dyDescent="0.2">
      <c r="A71" s="64"/>
      <c r="B71" s="88"/>
      <c r="C71" s="65"/>
      <c r="D71" s="66" t="s">
        <v>82</v>
      </c>
      <c r="E71" s="66" t="s">
        <v>17</v>
      </c>
      <c r="F71" s="5" t="s">
        <v>15</v>
      </c>
      <c r="G71" s="7">
        <v>3</v>
      </c>
      <c r="H71" s="1"/>
    </row>
    <row r="72" spans="1:8" ht="19.899999999999999" customHeight="1" x14ac:dyDescent="0.2">
      <c r="A72" s="64"/>
      <c r="B72" s="88"/>
      <c r="C72" s="65"/>
      <c r="D72" s="66" t="s">
        <v>83</v>
      </c>
      <c r="E72" s="66" t="s">
        <v>43</v>
      </c>
      <c r="F72" s="5" t="s">
        <v>13</v>
      </c>
      <c r="G72" s="7"/>
      <c r="H72" s="1"/>
    </row>
    <row r="73" spans="1:8" ht="19.899999999999999" customHeight="1" x14ac:dyDescent="0.2">
      <c r="A73" s="64"/>
      <c r="B73" s="88"/>
      <c r="C73" s="65"/>
      <c r="D73" s="66" t="s">
        <v>84</v>
      </c>
      <c r="E73" s="66" t="s">
        <v>17</v>
      </c>
      <c r="F73" s="5" t="s">
        <v>13</v>
      </c>
      <c r="G73" s="7"/>
      <c r="H73" s="1"/>
    </row>
    <row r="74" spans="1:8" ht="19.899999999999999" customHeight="1" x14ac:dyDescent="0.2">
      <c r="A74" s="64"/>
      <c r="B74" s="88"/>
      <c r="C74" s="65"/>
      <c r="D74" s="66" t="s">
        <v>85</v>
      </c>
      <c r="E74" s="66" t="s">
        <v>12</v>
      </c>
      <c r="F74" s="5" t="s">
        <v>15</v>
      </c>
      <c r="G74" s="7">
        <v>5</v>
      </c>
      <c r="H74" s="1"/>
    </row>
    <row r="75" spans="1:8" ht="19.899999999999999" customHeight="1" x14ac:dyDescent="0.2">
      <c r="A75" s="64"/>
      <c r="B75" s="88"/>
      <c r="C75" s="65"/>
      <c r="D75" s="66" t="s">
        <v>86</v>
      </c>
      <c r="E75" s="66" t="s">
        <v>17</v>
      </c>
      <c r="F75" s="5" t="s">
        <v>13</v>
      </c>
      <c r="G75" s="7"/>
      <c r="H75" s="1"/>
    </row>
    <row r="76" spans="1:8" ht="19.899999999999999" customHeight="1" x14ac:dyDescent="0.2">
      <c r="A76" s="64"/>
      <c r="B76" s="88"/>
      <c r="C76" s="65"/>
      <c r="D76" s="66" t="s">
        <v>87</v>
      </c>
      <c r="E76" s="66" t="s">
        <v>41</v>
      </c>
      <c r="F76" s="5" t="s">
        <v>15</v>
      </c>
      <c r="G76" s="7">
        <v>5</v>
      </c>
      <c r="H76" s="1"/>
    </row>
    <row r="77" spans="1:8" ht="19.899999999999999" customHeight="1" x14ac:dyDescent="0.2">
      <c r="A77" s="64"/>
      <c r="B77" s="88"/>
      <c r="C77" s="67"/>
      <c r="D77" s="67"/>
      <c r="E77" s="67"/>
      <c r="F77" s="68"/>
      <c r="G77" s="69">
        <f>SUM(G65:G76)</f>
        <v>28</v>
      </c>
      <c r="H77" s="75"/>
    </row>
    <row r="78" spans="1:8" ht="19.899999999999999" customHeight="1" x14ac:dyDescent="0.2">
      <c r="A78" s="64"/>
      <c r="B78" s="88"/>
      <c r="C78" s="59" t="s">
        <v>88</v>
      </c>
      <c r="D78" s="59"/>
      <c r="E78" s="78"/>
      <c r="F78" s="71"/>
      <c r="G78" s="79"/>
      <c r="H78" s="80"/>
    </row>
    <row r="79" spans="1:8" ht="19.899999999999999" customHeight="1" x14ac:dyDescent="0.2">
      <c r="A79" s="64"/>
      <c r="B79" s="88"/>
      <c r="C79" s="81"/>
      <c r="D79" s="77" t="s">
        <v>89</v>
      </c>
      <c r="E79" s="66" t="s">
        <v>62</v>
      </c>
      <c r="F79" s="5" t="s">
        <v>15</v>
      </c>
      <c r="G79" s="7">
        <v>3</v>
      </c>
      <c r="H79" s="1"/>
    </row>
    <row r="80" spans="1:8" ht="19.899999999999999" customHeight="1" x14ac:dyDescent="0.2">
      <c r="A80" s="64"/>
      <c r="B80" s="88"/>
      <c r="C80" s="81"/>
      <c r="D80" s="77" t="s">
        <v>90</v>
      </c>
      <c r="E80" s="66" t="s">
        <v>91</v>
      </c>
      <c r="F80" s="5" t="s">
        <v>15</v>
      </c>
      <c r="G80" s="7">
        <v>4</v>
      </c>
      <c r="H80" s="1"/>
    </row>
    <row r="81" spans="1:8" ht="19.899999999999999" customHeight="1" x14ac:dyDescent="0.2">
      <c r="A81" s="64"/>
      <c r="B81" s="88"/>
      <c r="C81" s="81"/>
      <c r="D81" s="77" t="s">
        <v>92</v>
      </c>
      <c r="E81" s="66" t="s">
        <v>91</v>
      </c>
      <c r="F81" s="5" t="s">
        <v>13</v>
      </c>
      <c r="G81" s="7"/>
      <c r="H81" s="1"/>
    </row>
    <row r="82" spans="1:8" ht="19.899999999999999" customHeight="1" x14ac:dyDescent="0.2">
      <c r="A82" s="64"/>
      <c r="B82" s="88"/>
      <c r="C82" s="81"/>
      <c r="D82" s="77" t="s">
        <v>93</v>
      </c>
      <c r="E82" s="66" t="s">
        <v>91</v>
      </c>
      <c r="F82" s="5" t="s">
        <v>15</v>
      </c>
      <c r="G82" s="7">
        <v>2</v>
      </c>
      <c r="H82" s="1"/>
    </row>
    <row r="83" spans="1:8" ht="19.899999999999999" customHeight="1" x14ac:dyDescent="0.2">
      <c r="A83" s="64"/>
      <c r="B83" s="88"/>
      <c r="C83" s="81"/>
      <c r="D83" s="77" t="s">
        <v>94</v>
      </c>
      <c r="E83" s="66" t="s">
        <v>91</v>
      </c>
      <c r="F83" s="5" t="s">
        <v>15</v>
      </c>
      <c r="G83" s="7">
        <v>1</v>
      </c>
      <c r="H83" s="1"/>
    </row>
    <row r="84" spans="1:8" ht="19.899999999999999" customHeight="1" x14ac:dyDescent="0.2">
      <c r="A84" s="64"/>
      <c r="B84" s="88"/>
      <c r="C84" s="82"/>
      <c r="D84" s="83" t="s">
        <v>95</v>
      </c>
      <c r="E84" s="66" t="s">
        <v>91</v>
      </c>
      <c r="F84" s="5" t="s">
        <v>13</v>
      </c>
      <c r="G84" s="7"/>
      <c r="H84" s="1"/>
    </row>
    <row r="85" spans="1:8" ht="19.899999999999999" customHeight="1" x14ac:dyDescent="0.2">
      <c r="A85" s="64"/>
      <c r="B85" s="88"/>
      <c r="C85" s="84"/>
      <c r="D85" s="77" t="s">
        <v>96</v>
      </c>
      <c r="E85" s="66" t="s">
        <v>80</v>
      </c>
      <c r="F85" s="5" t="s">
        <v>13</v>
      </c>
      <c r="G85" s="7"/>
      <c r="H85" s="1"/>
    </row>
    <row r="86" spans="1:8" ht="19.899999999999999" customHeight="1" x14ac:dyDescent="0.2">
      <c r="A86" s="64"/>
      <c r="B86" s="88"/>
      <c r="C86" s="81"/>
      <c r="D86" s="77" t="s">
        <v>97</v>
      </c>
      <c r="E86" s="66" t="s">
        <v>80</v>
      </c>
      <c r="F86" s="5" t="s">
        <v>13</v>
      </c>
      <c r="G86" s="7"/>
      <c r="H86" s="1"/>
    </row>
    <row r="87" spans="1:8" ht="19.899999999999999" customHeight="1" x14ac:dyDescent="0.2">
      <c r="A87" s="64"/>
      <c r="B87" s="88"/>
      <c r="C87" s="81"/>
      <c r="D87" s="77" t="s">
        <v>98</v>
      </c>
      <c r="E87" s="66" t="s">
        <v>19</v>
      </c>
      <c r="F87" s="5" t="s">
        <v>15</v>
      </c>
      <c r="G87" s="7">
        <v>3</v>
      </c>
      <c r="H87" s="1"/>
    </row>
    <row r="88" spans="1:8" ht="19.899999999999999" customHeight="1" x14ac:dyDescent="0.2">
      <c r="A88" s="64"/>
      <c r="B88" s="88"/>
      <c r="C88" s="81"/>
      <c r="D88" s="77" t="s">
        <v>99</v>
      </c>
      <c r="E88" s="66" t="s">
        <v>17</v>
      </c>
      <c r="F88" s="5" t="s">
        <v>13</v>
      </c>
      <c r="G88" s="7"/>
      <c r="H88" s="1"/>
    </row>
    <row r="89" spans="1:8" ht="19.899999999999999" customHeight="1" x14ac:dyDescent="0.2">
      <c r="A89" s="64"/>
      <c r="B89" s="88"/>
      <c r="C89" s="81"/>
      <c r="D89" s="77" t="s">
        <v>100</v>
      </c>
      <c r="E89" s="66" t="s">
        <v>62</v>
      </c>
      <c r="F89" s="5" t="s">
        <v>13</v>
      </c>
      <c r="G89" s="7"/>
      <c r="H89" s="1"/>
    </row>
    <row r="90" spans="1:8" ht="19.899999999999999" customHeight="1" x14ac:dyDescent="0.2">
      <c r="A90" s="64"/>
      <c r="B90" s="89"/>
      <c r="C90" s="81"/>
      <c r="D90" s="66" t="s">
        <v>101</v>
      </c>
      <c r="E90" s="66" t="s">
        <v>12</v>
      </c>
      <c r="F90" s="5" t="s">
        <v>13</v>
      </c>
      <c r="G90" s="7"/>
      <c r="H90" s="1"/>
    </row>
    <row r="91" spans="1:8" ht="19.899999999999999" customHeight="1" x14ac:dyDescent="0.2">
      <c r="A91" s="85"/>
      <c r="C91" s="67"/>
      <c r="D91" s="67"/>
      <c r="E91" s="67"/>
      <c r="F91" s="74"/>
      <c r="G91" s="69">
        <f>SUM(G79:G90)</f>
        <v>13</v>
      </c>
      <c r="H91" s="75"/>
    </row>
    <row r="92" spans="1:8" ht="13.15" customHeight="1" x14ac:dyDescent="0.2"/>
    <row r="93" spans="1:8" ht="19.899999999999999" customHeight="1" x14ac:dyDescent="0.2"/>
    <row r="94" spans="1:8" ht="19.899999999999999" customHeight="1" x14ac:dyDescent="0.2"/>
    <row r="95" spans="1:8" ht="19.899999999999999" customHeight="1" x14ac:dyDescent="0.2"/>
    <row r="96" spans="1:8" ht="19.899999999999999" customHeight="1" x14ac:dyDescent="0.2"/>
    <row r="97" ht="19.899999999999999" customHeight="1" x14ac:dyDescent="0.2"/>
    <row r="98" ht="19.899999999999999" customHeight="1" x14ac:dyDescent="0.2"/>
    <row r="99" ht="19.899999999999999" customHeight="1" x14ac:dyDescent="0.2"/>
  </sheetData>
  <sheetProtection algorithmName="SHA-512" hashValue="LAlbgik1Ri1UoXR+ygYoB+da3Mgpk85oWn/lfWrwLkzCr1hh4YBggy00xy5BjPyhf1s6HyZWAD8mlakueHGUdw==" saltValue="+T54g1PoJp1onyYE37xdcw==" spinCount="100000" sheet="1" objects="1" scenarios="1"/>
  <mergeCells count="5">
    <mergeCell ref="D2:D3"/>
    <mergeCell ref="B64:B90"/>
    <mergeCell ref="B36:B62"/>
    <mergeCell ref="B8:B34"/>
    <mergeCell ref="D4:D6"/>
  </mergeCells>
  <phoneticPr fontId="19" type="noConversion"/>
  <conditionalFormatting sqref="F9:F20">
    <cfRule type="expression" dxfId="13" priority="21">
      <formula>F9="YES"</formula>
    </cfRule>
    <cfRule type="expression" dxfId="12" priority="22">
      <formula>F9="NO"</formula>
    </cfRule>
  </conditionalFormatting>
  <conditionalFormatting sqref="F23:F34">
    <cfRule type="expression" dxfId="11" priority="19">
      <formula>F23="YES"</formula>
    </cfRule>
    <cfRule type="expression" dxfId="10" priority="20">
      <formula>F23="NO"</formula>
    </cfRule>
  </conditionalFormatting>
  <conditionalFormatting sqref="F37:F48">
    <cfRule type="expression" dxfId="9" priority="17">
      <formula>F37="YES"</formula>
    </cfRule>
    <cfRule type="expression" dxfId="8" priority="18">
      <formula>F37="NO"</formula>
    </cfRule>
  </conditionalFormatting>
  <conditionalFormatting sqref="F51:F62">
    <cfRule type="expression" dxfId="7" priority="15">
      <formula>F51="YES"</formula>
    </cfRule>
    <cfRule type="expression" dxfId="6" priority="16">
      <formula>F51="NO"</formula>
    </cfRule>
  </conditionalFormatting>
  <conditionalFormatting sqref="F65:F76">
    <cfRule type="expression" dxfId="5" priority="13">
      <formula>F65="YES"</formula>
    </cfRule>
    <cfRule type="expression" dxfId="4" priority="14">
      <formula>F65="NO"</formula>
    </cfRule>
  </conditionalFormatting>
  <conditionalFormatting sqref="F79:F90">
    <cfRule type="expression" dxfId="3" priority="11">
      <formula>F79="YES"</formula>
    </cfRule>
    <cfRule type="expression" dxfId="2" priority="12">
      <formula>F79="NO"</formula>
    </cfRule>
  </conditionalFormatting>
  <conditionalFormatting sqref="F64:G64 F78:G78">
    <cfRule type="cellIs" dxfId="1" priority="23" operator="equal">
      <formula>"N"</formula>
    </cfRule>
    <cfRule type="cellIs" dxfId="0" priority="24" operator="equal">
      <formula>"Y"</formula>
    </cfRule>
  </conditionalFormatting>
  <dataValidations count="2">
    <dataValidation type="list" allowBlank="1" showInputMessage="1" showErrorMessage="1" sqref="F23:F34 F65:F76 F51:F62 F37:F48 F79:F90 F9:F20" xr:uid="{6957D25D-637D-4709-9E79-FE25AA3F7562}">
      <formula1>"YES,NO"</formula1>
    </dataValidation>
    <dataValidation type="list" allowBlank="1" showInputMessage="1" showErrorMessage="1" sqref="G23:G34 G37:G48 G51:G62 G65:G76 G79:G90 G9:G20" xr:uid="{C2C0BBF5-650F-4A81-846A-003CC5AFE581}">
      <formula1>"1,2,3,4,5"</formula1>
    </dataValidation>
  </dataValidations>
  <printOptions horizontalCentered="1" verticalCentered="1"/>
  <pageMargins left="0.25" right="0.25" top="0.21" bottom="0.16" header="0.3" footer="0.12"/>
  <pageSetup scale="44" orientation="portrait" horizontalDpi="4294967293" r:id="rId1"/>
  <headerFooter alignWithMargins="0"/>
  <ignoredErrors>
    <ignoredError sqref="G21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B17363A-2580-4E12-B178-5D2339C824B2}">
          <x14:formula1>
            <xm:f>List!$B$5:$B$14</xm:f>
          </x14:formula1>
          <xm:sqref>E23:E34 E37:E48 E51:E62 E65:E76 E79:E90 E9:E20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AAA3F-1F3F-4F5F-9F2B-EB4BECC5454B}">
  <dimension ref="A6:J30"/>
  <sheetViews>
    <sheetView workbookViewId="0">
      <selection activeCell="I38" sqref="I38"/>
    </sheetView>
  </sheetViews>
  <sheetFormatPr defaultColWidth="8.88671875" defaultRowHeight="12.55" x14ac:dyDescent="0.2"/>
  <cols>
    <col min="1" max="1" width="12.44140625" style="10" bestFit="1" customWidth="1"/>
    <col min="2" max="2" width="4.6640625" style="10" bestFit="1" customWidth="1"/>
    <col min="3" max="3" width="12.6640625" style="10" customWidth="1"/>
    <col min="4" max="7" width="8.88671875" style="10"/>
    <col min="8" max="8" width="3.6640625" style="10" customWidth="1"/>
    <col min="9" max="16384" width="8.88671875" style="10"/>
  </cols>
  <sheetData>
    <row r="6" spans="1:2" x14ac:dyDescent="0.2">
      <c r="A6" s="10" t="s">
        <v>102</v>
      </c>
      <c r="B6" s="10">
        <v>1</v>
      </c>
    </row>
    <row r="8" spans="1:2" x14ac:dyDescent="0.2">
      <c r="A8" s="10" t="s">
        <v>103</v>
      </c>
      <c r="B8" s="11">
        <f>D27</f>
        <v>0.68055555555555558</v>
      </c>
    </row>
    <row r="23" spans="3:10" x14ac:dyDescent="0.2">
      <c r="C23" s="13" t="s">
        <v>104</v>
      </c>
      <c r="D23" s="13"/>
      <c r="E23" s="13"/>
      <c r="F23" s="13"/>
      <c r="G23" s="13"/>
    </row>
    <row r="24" spans="3:10" x14ac:dyDescent="0.2">
      <c r="C24" s="13" t="s">
        <v>105</v>
      </c>
      <c r="D24" s="13"/>
      <c r="E24" s="13"/>
      <c r="F24" s="13"/>
      <c r="G24" s="13"/>
      <c r="I24" s="10" t="s">
        <v>106</v>
      </c>
    </row>
    <row r="25" spans="3:10" x14ac:dyDescent="0.2">
      <c r="C25" s="13" t="s">
        <v>107</v>
      </c>
      <c r="D25" s="13" t="s">
        <v>108</v>
      </c>
      <c r="E25" s="13"/>
      <c r="F25" s="13"/>
      <c r="G25" s="13"/>
      <c r="J25" s="12">
        <f>D27</f>
        <v>0.68055555555555558</v>
      </c>
    </row>
    <row r="26" spans="3:10" x14ac:dyDescent="0.2">
      <c r="C26" s="13"/>
      <c r="D26" s="13"/>
      <c r="E26" s="13"/>
      <c r="F26" s="13"/>
      <c r="G26" s="13"/>
      <c r="J26" s="12">
        <f>1-J25</f>
        <v>0.31944444444444442</v>
      </c>
    </row>
    <row r="27" spans="3:10" x14ac:dyDescent="0.2">
      <c r="C27" s="13" t="s">
        <v>109</v>
      </c>
      <c r="D27" s="14">
        <f>Summary!D4</f>
        <v>0.68055555555555558</v>
      </c>
      <c r="E27" s="13"/>
      <c r="F27" s="13"/>
      <c r="G27" s="13"/>
      <c r="J27" s="10">
        <f>SUM(J25:J26)*B6</f>
        <v>1</v>
      </c>
    </row>
    <row r="28" spans="3:10" x14ac:dyDescent="0.2">
      <c r="C28" s="13"/>
      <c r="D28" s="13"/>
      <c r="E28" s="13"/>
      <c r="F28" s="13"/>
      <c r="G28" s="13"/>
    </row>
    <row r="29" spans="3:10" x14ac:dyDescent="0.2">
      <c r="C29" s="13"/>
      <c r="D29" s="13"/>
      <c r="E29" s="13"/>
      <c r="F29" s="13"/>
      <c r="G29" s="13"/>
    </row>
    <row r="30" spans="3:10" x14ac:dyDescent="0.2">
      <c r="C30" s="13"/>
      <c r="D30" s="13"/>
      <c r="E30" s="13"/>
      <c r="F30" s="13"/>
      <c r="G30" s="13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C075D-B5DA-4E99-BA3E-BBB067089034}">
  <dimension ref="B2:E32"/>
  <sheetViews>
    <sheetView workbookViewId="0">
      <selection activeCell="D12" sqref="D12"/>
    </sheetView>
  </sheetViews>
  <sheetFormatPr defaultRowHeight="12.55" x14ac:dyDescent="0.2"/>
  <cols>
    <col min="2" max="2" width="21.109375" bestFit="1" customWidth="1"/>
  </cols>
  <sheetData>
    <row r="2" spans="2:5" x14ac:dyDescent="0.2">
      <c r="B2" s="6" t="s">
        <v>110</v>
      </c>
    </row>
    <row r="4" spans="2:5" x14ac:dyDescent="0.2">
      <c r="B4" s="6" t="s">
        <v>15</v>
      </c>
      <c r="C4">
        <f>COUNTIF(Assessment!$F$9:$F$90,"YES")</f>
        <v>49</v>
      </c>
      <c r="D4" s="9">
        <f>(C4*$D$6)/$C$6</f>
        <v>0.68055555555555558</v>
      </c>
    </row>
    <row r="5" spans="2:5" x14ac:dyDescent="0.2">
      <c r="B5" s="6" t="s">
        <v>13</v>
      </c>
      <c r="C5">
        <f>COUNTIF(Assessment!$F$9:$F$90,"NO")</f>
        <v>23</v>
      </c>
      <c r="D5" s="9">
        <f>(C5*$D$6)/$C$6</f>
        <v>0.31944444444444442</v>
      </c>
    </row>
    <row r="6" spans="2:5" x14ac:dyDescent="0.2">
      <c r="C6">
        <f>SUM(C4:C5)</f>
        <v>72</v>
      </c>
      <c r="D6" s="9">
        <v>1</v>
      </c>
    </row>
    <row r="8" spans="2:5" x14ac:dyDescent="0.2">
      <c r="B8" s="6" t="s">
        <v>7</v>
      </c>
      <c r="C8">
        <f>C13+C14</f>
        <v>70</v>
      </c>
      <c r="D8" s="9">
        <f>(C8*$D$11)/$C$11</f>
        <v>0.41420118343195267</v>
      </c>
    </row>
    <row r="9" spans="2:5" x14ac:dyDescent="0.2">
      <c r="B9" s="6" t="s">
        <v>44</v>
      </c>
      <c r="C9">
        <f>C15+C16</f>
        <v>58</v>
      </c>
      <c r="D9" s="9">
        <f>(C9*$D$11)/$C$11</f>
        <v>0.34319526627218933</v>
      </c>
    </row>
    <row r="10" spans="2:5" x14ac:dyDescent="0.2">
      <c r="B10" s="6" t="s">
        <v>73</v>
      </c>
      <c r="C10">
        <f>C17+C18</f>
        <v>41</v>
      </c>
      <c r="D10" s="9">
        <f t="shared" ref="D10" si="0">(C10*$D$11)/$C$11</f>
        <v>0.24260355029585798</v>
      </c>
    </row>
    <row r="11" spans="2:5" x14ac:dyDescent="0.2">
      <c r="C11">
        <f>SUM(C8:C10)</f>
        <v>169</v>
      </c>
      <c r="D11" s="9">
        <v>1</v>
      </c>
    </row>
    <row r="13" spans="2:5" x14ac:dyDescent="0.2">
      <c r="B13" t="str">
        <f>Assessment!C8</f>
        <v>People &amp; Leadership</v>
      </c>
      <c r="C13">
        <f>Assessment!G21</f>
        <v>29</v>
      </c>
      <c r="D13" s="9">
        <f t="shared" ref="D13:D18" si="1">(C13*$D$19)/$C$19</f>
        <v>0.17159763313609466</v>
      </c>
      <c r="E13" s="24">
        <f>DashBOARD!F7</f>
        <v>0.14000000000000001</v>
      </c>
    </row>
    <row r="14" spans="2:5" x14ac:dyDescent="0.2">
      <c r="B14" t="str">
        <f>Assessment!C22</f>
        <v>Support Systems</v>
      </c>
      <c r="C14">
        <f>Assessment!G35</f>
        <v>41</v>
      </c>
      <c r="D14" s="9">
        <f t="shared" si="1"/>
        <v>0.24260355029585798</v>
      </c>
      <c r="E14" s="24">
        <f>DashBOARD!F8</f>
        <v>0.22</v>
      </c>
    </row>
    <row r="15" spans="2:5" x14ac:dyDescent="0.2">
      <c r="B15" t="str">
        <f>Assessment!C36</f>
        <v>Value Stream</v>
      </c>
      <c r="C15">
        <f>Assessment!G49</f>
        <v>30</v>
      </c>
      <c r="D15" s="9">
        <f t="shared" si="1"/>
        <v>0.17751479289940827</v>
      </c>
      <c r="E15" s="24">
        <f>DashBOARD!F9</f>
        <v>0.22</v>
      </c>
    </row>
    <row r="16" spans="2:5" x14ac:dyDescent="0.2">
      <c r="B16" t="str">
        <f>Assessment!C50</f>
        <v>Continuous Improvement</v>
      </c>
      <c r="C16">
        <f>Assessment!G63</f>
        <v>28</v>
      </c>
      <c r="D16" s="9">
        <f t="shared" si="1"/>
        <v>0.16568047337278108</v>
      </c>
      <c r="E16" s="24">
        <f>DashBOARD!F10</f>
        <v>0.16</v>
      </c>
    </row>
    <row r="17" spans="2:5" x14ac:dyDescent="0.2">
      <c r="B17" t="str">
        <f>Assessment!C64</f>
        <v>Lean &amp; Problem Solving</v>
      </c>
      <c r="C17">
        <f>Assessment!G77</f>
        <v>28</v>
      </c>
      <c r="D17" s="9">
        <f t="shared" si="1"/>
        <v>0.16568047337278108</v>
      </c>
      <c r="E17" s="24">
        <f>DashBOARD!F11</f>
        <v>0.18</v>
      </c>
    </row>
    <row r="18" spans="2:5" x14ac:dyDescent="0.2">
      <c r="B18" t="str">
        <f>Assessment!C78</f>
        <v>5S &amp; Standard Work</v>
      </c>
      <c r="C18">
        <f>Assessment!G91</f>
        <v>13</v>
      </c>
      <c r="D18" s="9">
        <f t="shared" si="1"/>
        <v>7.6923076923076927E-2</v>
      </c>
      <c r="E18" s="24">
        <f>DashBOARD!F12</f>
        <v>0.08</v>
      </c>
    </row>
    <row r="19" spans="2:5" x14ac:dyDescent="0.2">
      <c r="C19">
        <f>SUM(C13:C18)</f>
        <v>169</v>
      </c>
      <c r="D19" s="9">
        <v>1</v>
      </c>
    </row>
    <row r="22" spans="2:5" x14ac:dyDescent="0.2">
      <c r="B22" s="6" t="s">
        <v>80</v>
      </c>
      <c r="C22">
        <f>COUNTIF(Assessment!$E$9:$E$90,"5S")</f>
        <v>3</v>
      </c>
    </row>
    <row r="23" spans="2:5" x14ac:dyDescent="0.2">
      <c r="B23" s="6" t="s">
        <v>43</v>
      </c>
      <c r="C23">
        <f>COUNTIF(Assessment!$E$9:$E$90,"8 Waste")</f>
        <v>5</v>
      </c>
    </row>
    <row r="24" spans="2:5" x14ac:dyDescent="0.2">
      <c r="B24" s="6" t="s">
        <v>62</v>
      </c>
      <c r="C24">
        <f>COUNTIF(Assessment!$E$9:$E$90,"CI")</f>
        <v>5</v>
      </c>
    </row>
    <row r="25" spans="2:5" x14ac:dyDescent="0.2">
      <c r="B25" s="6" t="s">
        <v>19</v>
      </c>
      <c r="C25">
        <f>COUNTIF(Assessment!$E$9:$E$90,"Culture of Change")</f>
        <v>12</v>
      </c>
    </row>
    <row r="26" spans="2:5" x14ac:dyDescent="0.2">
      <c r="B26" s="6" t="s">
        <v>41</v>
      </c>
      <c r="C26">
        <f>COUNTIF(Assessment!$E$9:$E$90,"Kaizen Initiatives")</f>
        <v>8</v>
      </c>
    </row>
    <row r="27" spans="2:5" x14ac:dyDescent="0.2">
      <c r="B27" s="6" t="s">
        <v>30</v>
      </c>
      <c r="C27">
        <f>COUNTIF(Assessment!$E$9:$E$90,"KPIs")</f>
        <v>3</v>
      </c>
    </row>
    <row r="28" spans="2:5" x14ac:dyDescent="0.2">
      <c r="B28" s="6" t="s">
        <v>17</v>
      </c>
      <c r="C28">
        <f>COUNTIF(Assessment!$E$9:$E$90,"Lean Six Sigma Methods")</f>
        <v>15</v>
      </c>
    </row>
    <row r="29" spans="2:5" x14ac:dyDescent="0.2">
      <c r="B29" s="6" t="s">
        <v>12</v>
      </c>
      <c r="C29">
        <f>COUNTIF(Assessment!$E$9:$E$90,"Lean Strategy")</f>
        <v>14</v>
      </c>
    </row>
    <row r="30" spans="2:5" x14ac:dyDescent="0.2">
      <c r="B30" s="6" t="s">
        <v>91</v>
      </c>
      <c r="C30">
        <f>COUNTIF(Assessment!$E$9:$E$90,"Standard Work")</f>
        <v>5</v>
      </c>
    </row>
    <row r="31" spans="2:5" x14ac:dyDescent="0.2">
      <c r="B31" s="6" t="s">
        <v>47</v>
      </c>
      <c r="C31">
        <f>COUNTIF(Assessment!$E$9:$E$90,"VSM")</f>
        <v>2</v>
      </c>
    </row>
    <row r="32" spans="2:5" x14ac:dyDescent="0.2">
      <c r="C32">
        <f>SUM(C22:C31)</f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6C25D-7E93-4994-9F43-6519C3801F8D}">
  <sheetPr>
    <pageSetUpPr fitToPage="1"/>
  </sheetPr>
  <dimension ref="B1:Q49"/>
  <sheetViews>
    <sheetView showGridLines="0" workbookViewId="0">
      <selection activeCell="G2" sqref="G2:L3"/>
    </sheetView>
  </sheetViews>
  <sheetFormatPr defaultRowHeight="12.55" x14ac:dyDescent="0.2"/>
  <cols>
    <col min="1" max="1" width="2.109375" customWidth="1"/>
    <col min="3" max="8" width="11.6640625" customWidth="1"/>
    <col min="9" max="9" width="10.6640625" customWidth="1"/>
  </cols>
  <sheetData>
    <row r="1" spans="2:17" ht="13.15" thickBot="1" x14ac:dyDescent="0.25"/>
    <row r="2" spans="2:17" ht="24.6" customHeight="1" x14ac:dyDescent="0.2">
      <c r="B2" s="33"/>
      <c r="C2" s="34"/>
      <c r="D2" s="93" t="s">
        <v>112</v>
      </c>
      <c r="E2" s="93"/>
      <c r="F2" s="93"/>
      <c r="G2" s="91" t="s">
        <v>0</v>
      </c>
      <c r="H2" s="91"/>
      <c r="I2" s="91"/>
      <c r="J2" s="91"/>
      <c r="K2" s="91"/>
      <c r="L2" s="91"/>
      <c r="M2" s="34"/>
      <c r="N2" s="95">
        <v>44835</v>
      </c>
      <c r="O2" s="95"/>
      <c r="P2" s="95"/>
      <c r="Q2" s="35"/>
    </row>
    <row r="3" spans="2:17" ht="13.15" customHeight="1" x14ac:dyDescent="0.2">
      <c r="B3" s="36"/>
      <c r="C3" s="37"/>
      <c r="D3" s="94"/>
      <c r="E3" s="94"/>
      <c r="F3" s="94"/>
      <c r="G3" s="92"/>
      <c r="H3" s="92"/>
      <c r="I3" s="92"/>
      <c r="J3" s="92"/>
      <c r="K3" s="92"/>
      <c r="L3" s="92"/>
      <c r="Q3" s="38"/>
    </row>
    <row r="4" spans="2:17" x14ac:dyDescent="0.2">
      <c r="B4" s="36"/>
      <c r="Q4" s="38"/>
    </row>
    <row r="5" spans="2:17" ht="13.15" thickBot="1" x14ac:dyDescent="0.25">
      <c r="B5" s="36"/>
      <c r="Q5" s="38"/>
    </row>
    <row r="6" spans="2:17" ht="18.2" thickBot="1" x14ac:dyDescent="0.25">
      <c r="B6" s="36"/>
      <c r="F6" s="32">
        <v>44562</v>
      </c>
      <c r="G6" s="25">
        <f>N2</f>
        <v>44835</v>
      </c>
      <c r="I6" s="100" t="s">
        <v>111</v>
      </c>
      <c r="J6" s="100"/>
      <c r="Q6" s="38"/>
    </row>
    <row r="7" spans="2:17" ht="19.899999999999999" customHeight="1" x14ac:dyDescent="0.25">
      <c r="B7" s="36"/>
      <c r="C7" s="21" t="str">
        <f>Summary!B13</f>
        <v>People &amp; Leadership</v>
      </c>
      <c r="D7" s="15"/>
      <c r="E7" s="15"/>
      <c r="F7" s="29">
        <v>0.14000000000000001</v>
      </c>
      <c r="G7" s="26">
        <f>Summary!D13</f>
        <v>0.17159763313609466</v>
      </c>
      <c r="I7" s="96" t="str">
        <f>Summary!C19&amp;" / 360"</f>
        <v>169 / 360</v>
      </c>
      <c r="J7" s="97"/>
      <c r="Q7" s="38"/>
    </row>
    <row r="8" spans="2:17" ht="19.899999999999999" customHeight="1" thickBot="1" x14ac:dyDescent="0.3">
      <c r="B8" s="36"/>
      <c r="C8" s="22" t="str">
        <f>Summary!B14</f>
        <v>Support Systems</v>
      </c>
      <c r="D8" s="19"/>
      <c r="E8" s="19"/>
      <c r="F8" s="30">
        <v>0.22</v>
      </c>
      <c r="G8" s="27">
        <f>Summary!D14</f>
        <v>0.24260355029585798</v>
      </c>
      <c r="I8" s="98"/>
      <c r="J8" s="99"/>
      <c r="Q8" s="38"/>
    </row>
    <row r="9" spans="2:17" ht="19.899999999999999" customHeight="1" x14ac:dyDescent="0.25">
      <c r="B9" s="36"/>
      <c r="C9" s="22" t="str">
        <f>Summary!B15</f>
        <v>Value Stream</v>
      </c>
      <c r="D9" s="19"/>
      <c r="E9" s="19"/>
      <c r="F9" s="30">
        <v>0.22</v>
      </c>
      <c r="G9" s="27">
        <f>Summary!D15</f>
        <v>0.17751479289940827</v>
      </c>
      <c r="Q9" s="38"/>
    </row>
    <row r="10" spans="2:17" ht="19.899999999999999" customHeight="1" x14ac:dyDescent="0.25">
      <c r="B10" s="36"/>
      <c r="C10" s="22" t="str">
        <f>Summary!B16</f>
        <v>Continuous Improvement</v>
      </c>
      <c r="D10" s="19"/>
      <c r="E10" s="19"/>
      <c r="F10" s="30">
        <v>0.16</v>
      </c>
      <c r="G10" s="27">
        <f>Summary!D16</f>
        <v>0.16568047337278108</v>
      </c>
      <c r="Q10" s="38"/>
    </row>
    <row r="11" spans="2:17" ht="19.899999999999999" customHeight="1" x14ac:dyDescent="0.25">
      <c r="B11" s="36"/>
      <c r="C11" s="22" t="str">
        <f>Summary!B17</f>
        <v>Lean &amp; Problem Solving</v>
      </c>
      <c r="D11" s="19"/>
      <c r="E11" s="19"/>
      <c r="F11" s="30">
        <v>0.18</v>
      </c>
      <c r="G11" s="27">
        <f>Summary!D17</f>
        <v>0.16568047337278108</v>
      </c>
      <c r="Q11" s="38"/>
    </row>
    <row r="12" spans="2:17" ht="19.899999999999999" customHeight="1" thickBot="1" x14ac:dyDescent="0.3">
      <c r="B12" s="36"/>
      <c r="C12" s="23" t="str">
        <f>Summary!B18</f>
        <v>5S &amp; Standard Work</v>
      </c>
      <c r="D12" s="16"/>
      <c r="E12" s="16"/>
      <c r="F12" s="31">
        <v>0.08</v>
      </c>
      <c r="G12" s="28">
        <f>Summary!D18</f>
        <v>7.6923076923076927E-2</v>
      </c>
      <c r="Q12" s="38"/>
    </row>
    <row r="13" spans="2:17" x14ac:dyDescent="0.2">
      <c r="B13" s="36"/>
      <c r="Q13" s="38"/>
    </row>
    <row r="14" spans="2:17" ht="13.15" thickBot="1" x14ac:dyDescent="0.25">
      <c r="B14" s="36"/>
      <c r="Q14" s="38"/>
    </row>
    <row r="15" spans="2:17" ht="13.8" thickBot="1" x14ac:dyDescent="0.25">
      <c r="B15" s="36"/>
      <c r="C15" s="17">
        <v>2021</v>
      </c>
      <c r="D15" s="20">
        <v>2022</v>
      </c>
      <c r="E15" s="18">
        <v>2023</v>
      </c>
      <c r="F15" s="20">
        <v>2024</v>
      </c>
      <c r="G15" s="18">
        <v>2025</v>
      </c>
      <c r="H15" s="20"/>
      <c r="Q15" s="38"/>
    </row>
    <row r="16" spans="2:17" ht="13.15" customHeight="1" x14ac:dyDescent="0.2">
      <c r="B16" s="36"/>
      <c r="C16" s="103">
        <v>56</v>
      </c>
      <c r="D16" s="105">
        <v>172</v>
      </c>
      <c r="E16" s="105"/>
      <c r="F16" s="105"/>
      <c r="G16" s="105"/>
      <c r="H16" s="101"/>
      <c r="Q16" s="38"/>
    </row>
    <row r="17" spans="2:17" ht="13.95" customHeight="1" thickBot="1" x14ac:dyDescent="0.25">
      <c r="B17" s="36"/>
      <c r="C17" s="104"/>
      <c r="D17" s="106"/>
      <c r="E17" s="106"/>
      <c r="F17" s="106"/>
      <c r="G17" s="106"/>
      <c r="H17" s="102"/>
      <c r="Q17" s="38"/>
    </row>
    <row r="18" spans="2:17" x14ac:dyDescent="0.2">
      <c r="B18" s="36"/>
      <c r="Q18" s="38"/>
    </row>
    <row r="19" spans="2:17" x14ac:dyDescent="0.2">
      <c r="B19" s="36"/>
      <c r="Q19" s="38"/>
    </row>
    <row r="20" spans="2:17" x14ac:dyDescent="0.2">
      <c r="B20" s="36"/>
      <c r="Q20" s="38"/>
    </row>
    <row r="21" spans="2:17" x14ac:dyDescent="0.2">
      <c r="B21" s="36"/>
      <c r="Q21" s="38"/>
    </row>
    <row r="22" spans="2:17" x14ac:dyDescent="0.2">
      <c r="B22" s="36"/>
      <c r="Q22" s="38"/>
    </row>
    <row r="23" spans="2:17" x14ac:dyDescent="0.2">
      <c r="B23" s="36"/>
      <c r="Q23" s="38"/>
    </row>
    <row r="24" spans="2:17" x14ac:dyDescent="0.2">
      <c r="B24" s="36"/>
      <c r="Q24" s="38"/>
    </row>
    <row r="25" spans="2:17" x14ac:dyDescent="0.2">
      <c r="B25" s="36"/>
      <c r="Q25" s="38"/>
    </row>
    <row r="26" spans="2:17" x14ac:dyDescent="0.2">
      <c r="B26" s="36"/>
      <c r="Q26" s="38"/>
    </row>
    <row r="27" spans="2:17" x14ac:dyDescent="0.2">
      <c r="B27" s="36"/>
      <c r="Q27" s="38"/>
    </row>
    <row r="28" spans="2:17" x14ac:dyDescent="0.2">
      <c r="B28" s="36"/>
      <c r="Q28" s="38"/>
    </row>
    <row r="29" spans="2:17" x14ac:dyDescent="0.2">
      <c r="B29" s="36"/>
      <c r="Q29" s="38"/>
    </row>
    <row r="30" spans="2:17" x14ac:dyDescent="0.2">
      <c r="B30" s="36"/>
      <c r="Q30" s="38"/>
    </row>
    <row r="31" spans="2:17" x14ac:dyDescent="0.2">
      <c r="B31" s="36"/>
      <c r="Q31" s="38"/>
    </row>
    <row r="32" spans="2:17" x14ac:dyDescent="0.2">
      <c r="B32" s="36"/>
      <c r="Q32" s="38"/>
    </row>
    <row r="33" spans="2:17" x14ac:dyDescent="0.2">
      <c r="B33" s="36"/>
      <c r="Q33" s="38"/>
    </row>
    <row r="34" spans="2:17" x14ac:dyDescent="0.2">
      <c r="B34" s="36"/>
      <c r="Q34" s="38"/>
    </row>
    <row r="35" spans="2:17" x14ac:dyDescent="0.2">
      <c r="B35" s="36"/>
      <c r="Q35" s="38"/>
    </row>
    <row r="36" spans="2:17" x14ac:dyDescent="0.2">
      <c r="B36" s="36"/>
      <c r="Q36" s="38"/>
    </row>
    <row r="37" spans="2:17" x14ac:dyDescent="0.2">
      <c r="B37" s="36"/>
      <c r="Q37" s="38"/>
    </row>
    <row r="38" spans="2:17" x14ac:dyDescent="0.2">
      <c r="B38" s="36"/>
      <c r="Q38" s="38"/>
    </row>
    <row r="39" spans="2:17" x14ac:dyDescent="0.2">
      <c r="B39" s="36"/>
      <c r="Q39" s="38"/>
    </row>
    <row r="40" spans="2:17" x14ac:dyDescent="0.2">
      <c r="B40" s="36"/>
      <c r="Q40" s="38"/>
    </row>
    <row r="41" spans="2:17" x14ac:dyDescent="0.2">
      <c r="B41" s="36"/>
      <c r="Q41" s="38"/>
    </row>
    <row r="42" spans="2:17" x14ac:dyDescent="0.2">
      <c r="B42" s="36"/>
      <c r="Q42" s="38"/>
    </row>
    <row r="43" spans="2:17" x14ac:dyDescent="0.2">
      <c r="B43" s="36"/>
      <c r="Q43" s="38"/>
    </row>
    <row r="44" spans="2:17" x14ac:dyDescent="0.2">
      <c r="B44" s="36"/>
      <c r="Q44" s="38"/>
    </row>
    <row r="45" spans="2:17" x14ac:dyDescent="0.2">
      <c r="B45" s="36"/>
      <c r="Q45" s="38"/>
    </row>
    <row r="46" spans="2:17" x14ac:dyDescent="0.2">
      <c r="B46" s="36"/>
      <c r="Q46" s="38"/>
    </row>
    <row r="47" spans="2:17" x14ac:dyDescent="0.2">
      <c r="B47" s="36"/>
      <c r="Q47" s="38"/>
    </row>
    <row r="48" spans="2:17" x14ac:dyDescent="0.2">
      <c r="B48" s="36"/>
      <c r="Q48" s="38"/>
    </row>
    <row r="49" spans="2:17" ht="13.15" thickBot="1" x14ac:dyDescent="0.25">
      <c r="B49" s="39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1"/>
    </row>
  </sheetData>
  <sheetProtection algorithmName="SHA-512" hashValue="aDNeUyfNTTIsINttqlb3KpVGTkeYNDM1gnCa+tTuc1MmBuQV92fsZzbjuvyvpw1ROLAx8W4Q2xxRRwWKV12sKA==" saltValue="mOP4oHj7NDMjQto9VSlcqg==" spinCount="100000" sheet="1" objects="1" scenarios="1"/>
  <mergeCells count="11">
    <mergeCell ref="H16:H17"/>
    <mergeCell ref="C16:C17"/>
    <mergeCell ref="D16:D17"/>
    <mergeCell ref="E16:E17"/>
    <mergeCell ref="F16:F17"/>
    <mergeCell ref="G16:G17"/>
    <mergeCell ref="G2:L3"/>
    <mergeCell ref="D2:F3"/>
    <mergeCell ref="N2:P2"/>
    <mergeCell ref="I7:J8"/>
    <mergeCell ref="I6:J6"/>
  </mergeCells>
  <pageMargins left="0.3" right="0.16" top="0.39" bottom="0.21" header="0.3" footer="0.11"/>
  <pageSetup scale="8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160AD-8743-4EEB-8499-B667C0293608}">
  <dimension ref="B4:B37"/>
  <sheetViews>
    <sheetView workbookViewId="0">
      <selection activeCell="C40" sqref="C40"/>
    </sheetView>
  </sheetViews>
  <sheetFormatPr defaultRowHeight="12.55" x14ac:dyDescent="0.2"/>
  <cols>
    <col min="2" max="2" width="21.6640625" bestFit="1" customWidth="1"/>
  </cols>
  <sheetData>
    <row r="4" spans="2:2" x14ac:dyDescent="0.2">
      <c r="B4" s="6"/>
    </row>
    <row r="5" spans="2:2" x14ac:dyDescent="0.2">
      <c r="B5" s="6" t="s">
        <v>80</v>
      </c>
    </row>
    <row r="6" spans="2:2" x14ac:dyDescent="0.2">
      <c r="B6" s="6" t="s">
        <v>43</v>
      </c>
    </row>
    <row r="7" spans="2:2" x14ac:dyDescent="0.2">
      <c r="B7" s="6" t="s">
        <v>62</v>
      </c>
    </row>
    <row r="8" spans="2:2" x14ac:dyDescent="0.2">
      <c r="B8" s="6" t="s">
        <v>19</v>
      </c>
    </row>
    <row r="9" spans="2:2" x14ac:dyDescent="0.2">
      <c r="B9" s="6" t="s">
        <v>41</v>
      </c>
    </row>
    <row r="10" spans="2:2" x14ac:dyDescent="0.2">
      <c r="B10" s="6" t="s">
        <v>30</v>
      </c>
    </row>
    <row r="11" spans="2:2" x14ac:dyDescent="0.2">
      <c r="B11" s="6" t="s">
        <v>17</v>
      </c>
    </row>
    <row r="12" spans="2:2" x14ac:dyDescent="0.2">
      <c r="B12" s="6" t="s">
        <v>12</v>
      </c>
    </row>
    <row r="13" spans="2:2" x14ac:dyDescent="0.2">
      <c r="B13" s="6" t="s">
        <v>91</v>
      </c>
    </row>
    <row r="14" spans="2:2" x14ac:dyDescent="0.2">
      <c r="B14" s="6" t="s">
        <v>47</v>
      </c>
    </row>
    <row r="19" spans="2:2" x14ac:dyDescent="0.2">
      <c r="B19" s="6"/>
    </row>
    <row r="20" spans="2:2" x14ac:dyDescent="0.2">
      <c r="B20" s="6"/>
    </row>
    <row r="21" spans="2:2" x14ac:dyDescent="0.2">
      <c r="B21" s="6"/>
    </row>
    <row r="22" spans="2:2" x14ac:dyDescent="0.2">
      <c r="B22" s="6"/>
    </row>
    <row r="23" spans="2:2" x14ac:dyDescent="0.2">
      <c r="B23" s="6"/>
    </row>
    <row r="24" spans="2:2" x14ac:dyDescent="0.2">
      <c r="B24" s="6"/>
    </row>
    <row r="25" spans="2:2" x14ac:dyDescent="0.2">
      <c r="B25" s="6"/>
    </row>
    <row r="26" spans="2:2" x14ac:dyDescent="0.2">
      <c r="B26" s="6"/>
    </row>
    <row r="27" spans="2:2" x14ac:dyDescent="0.2">
      <c r="B27" s="6"/>
    </row>
    <row r="28" spans="2:2" x14ac:dyDescent="0.2">
      <c r="B28" s="6"/>
    </row>
    <row r="29" spans="2:2" x14ac:dyDescent="0.2">
      <c r="B29" s="6"/>
    </row>
    <row r="30" spans="2:2" x14ac:dyDescent="0.2">
      <c r="B30" s="6"/>
    </row>
    <row r="31" spans="2:2" x14ac:dyDescent="0.2">
      <c r="B31" s="6"/>
    </row>
    <row r="32" spans="2:2" x14ac:dyDescent="0.2">
      <c r="B32" s="6"/>
    </row>
    <row r="33" spans="2:2" x14ac:dyDescent="0.2">
      <c r="B33" s="6"/>
    </row>
    <row r="34" spans="2:2" x14ac:dyDescent="0.2">
      <c r="B34" s="6"/>
    </row>
    <row r="35" spans="2:2" x14ac:dyDescent="0.2">
      <c r="B35" s="6"/>
    </row>
    <row r="36" spans="2:2" x14ac:dyDescent="0.2">
      <c r="B36" s="6"/>
    </row>
    <row r="37" spans="2:2" x14ac:dyDescent="0.2">
      <c r="B37" s="6"/>
    </row>
  </sheetData>
  <sortState xmlns:xlrd2="http://schemas.microsoft.com/office/spreadsheetml/2017/richdata2" ref="B6:B14">
    <sortCondition ref="B5:B14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40ca7801-d877-4adc-b336-71df332c8762" xsi:nil="true"/>
    <_ip_UnifiedCompliancePolicyProperties xmlns="http://schemas.microsoft.com/sharepoint/v3" xsi:nil="true"/>
    <lcf76f155ced4ddcb4097134ff3c332f xmlns="af6005b0-cdc0-47db-8124-0f00f92d8e61">
      <Terms xmlns="http://schemas.microsoft.com/office/infopath/2007/PartnerControls"/>
    </lcf76f155ced4ddcb4097134ff3c332f>
    <SharedWithUsers xmlns="40ca7801-d877-4adc-b336-71df332c8762">
      <UserInfo>
        <DisplayName>Emanuel Alvez</DisplayName>
        <AccountId>49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D0B6146B6E5046A775A0B12EA7FDFF" ma:contentTypeVersion="20" ma:contentTypeDescription="Create a new document." ma:contentTypeScope="" ma:versionID="c61cdd87f67941a7f31b52211ccce4ab">
  <xsd:schema xmlns:xsd="http://www.w3.org/2001/XMLSchema" xmlns:xs="http://www.w3.org/2001/XMLSchema" xmlns:p="http://schemas.microsoft.com/office/2006/metadata/properties" xmlns:ns1="http://schemas.microsoft.com/sharepoint/v3" xmlns:ns2="af6005b0-cdc0-47db-8124-0f00f92d8e61" xmlns:ns3="40ca7801-d877-4adc-b336-71df332c8762" targetNamespace="http://schemas.microsoft.com/office/2006/metadata/properties" ma:root="true" ma:fieldsID="99aea2fde6a7e578e4f63a422f7cfd19" ns1:_="" ns2:_="" ns3:_="">
    <xsd:import namespace="http://schemas.microsoft.com/sharepoint/v3"/>
    <xsd:import namespace="af6005b0-cdc0-47db-8124-0f00f92d8e61"/>
    <xsd:import namespace="40ca7801-d877-4adc-b336-71df332c87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6005b0-cdc0-47db-8124-0f00f92d8e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83e03ef0-901a-4ee3-93b8-998df74335b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ca7801-d877-4adc-b336-71df332c876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8d5311d-e18b-45c7-b98c-0ab9fc31d670}" ma:internalName="TaxCatchAll" ma:showField="CatchAllData" ma:web="40ca7801-d877-4adc-b336-71df332c87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F4A532-B917-46AD-87D6-B9559960839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16FB90A-B51F-4770-B1C7-7F56B1C4C6CF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40ca7801-d877-4adc-b336-71df332c8762"/>
    <ds:schemaRef ds:uri="af6005b0-cdc0-47db-8124-0f00f92d8e61"/>
  </ds:schemaRefs>
</ds:datastoreItem>
</file>

<file path=customXml/itemProps3.xml><?xml version="1.0" encoding="utf-8"?>
<ds:datastoreItem xmlns:ds="http://schemas.openxmlformats.org/officeDocument/2006/customXml" ds:itemID="{9CC2D7D2-9B1A-465C-ABC7-25B49C3C6A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f6005b0-cdc0-47db-8124-0f00f92d8e61"/>
    <ds:schemaRef ds:uri="40ca7801-d877-4adc-b336-71df332c87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Assessment</vt:lpstr>
      <vt:lpstr>dataChart1</vt:lpstr>
      <vt:lpstr>Summary</vt:lpstr>
      <vt:lpstr>DashBOARD</vt:lpstr>
      <vt:lpstr>List</vt:lpstr>
      <vt:lpstr>Assessment!Print_Area</vt:lpstr>
      <vt:lpstr>DashBOARD!Print_Area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Autoría 5 S</dc:title>
  <dc:subject/>
  <dc:creator>Information Technologies</dc:creator>
  <cp:keywords/>
  <dc:description/>
  <cp:lastModifiedBy>Edgar Anaya</cp:lastModifiedBy>
  <cp:revision/>
  <cp:lastPrinted>2022-10-23T04:45:59Z</cp:lastPrinted>
  <dcterms:created xsi:type="dcterms:W3CDTF">1999-07-21T13:29:36Z</dcterms:created>
  <dcterms:modified xsi:type="dcterms:W3CDTF">2023-09-05T04:10:01Z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0x01010031D0B6146B6E5046A775A0B12EA7FDFF</vt:lpwstr>
  </property>
  <property fmtid="{D5CDD505-2E9C-101B-9397-08002B2CF9AE}" pid="3" name="MediaServiceImageTags">
    <vt:lpwstr/>
  </property>
</Properties>
</file>