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drawings/drawing2.xml" ContentType="application/vnd.openxmlformats-officedocument.drawingml.chartshapes+xml"/>
  <Override PartName="/xl/charts/chart4.xml" ContentType="application/vnd.openxmlformats-officedocument.drawingml.chart+xml"/>
  <Override PartName="/xl/drawings/drawing3.xml" ContentType="application/vnd.openxmlformats-officedocument.drawingml.chartshapes+xml"/>
  <Override PartName="/xl/charts/chart5.xml" ContentType="application/vnd.openxmlformats-officedocument.drawingml.chart+xml"/>
  <Override PartName="/xl/drawings/drawing4.xml" ContentType="application/vnd.openxmlformats-officedocument.drawing+xml"/>
  <Override PartName="/xl/tables/table2.xml" ContentType="application/vnd.openxmlformats-officedocument.spreadsheetml.table+xml"/>
  <Override PartName="/xl/comments2.xml" ContentType="application/vnd.openxmlformats-officedocument.spreadsheetml.comments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drawings/drawing5.xml" ContentType="application/vnd.openxmlformats-officedocument.drawingml.chartshapes+xml"/>
  <Override PartName="/xl/charts/chart9.xml" ContentType="application/vnd.openxmlformats-officedocument.drawingml.chart+xml"/>
  <Override PartName="/xl/drawings/drawing6.xml" ContentType="application/vnd.openxmlformats-officedocument.drawingml.chartshapes+xml"/>
  <Override PartName="/xl/charts/chart10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831"/>
  <workbookPr codeName="ThisWorkbook"/>
  <mc:AlternateContent xmlns:mc="http://schemas.openxmlformats.org/markup-compatibility/2006">
    <mc:Choice Requires="x15">
      <x15ac:absPath xmlns:x15ac="http://schemas.microsoft.com/office/spreadsheetml/2010/11/ac" url="https://d.docs.live.net/af67d4dc2a96b943/Pathstone/All Book and Training Program/Toolbox/4.5 Tools Seek Performance/8 SPC/"/>
    </mc:Choice>
  </mc:AlternateContent>
  <xr:revisionPtr revIDLastSave="135" documentId="8_{2B2AB42E-830D-4503-97A4-B6148422545F}" xr6:coauthVersionLast="47" xr6:coauthVersionMax="47" xr10:uidLastSave="{1FC56BBB-2E7B-4481-B5B6-F488CCD96EDA}"/>
  <bookViews>
    <workbookView xWindow="23929" yWindow="-113" windowWidth="24267" windowHeight="13023" xr2:uid="{00000000-000D-0000-FFFF-FFFF00000000}"/>
  </bookViews>
  <sheets>
    <sheet name="XmR Control Chart" sheetId="1" r:id="rId1"/>
    <sheet name="XmR Control Chart (EXAMPLE)" sheetId="2" r:id="rId2"/>
  </sheets>
  <definedNames>
    <definedName name="_xlnm._FilterDatabase" localSheetId="0" hidden="1">'XmR Control Chart'!$A$7:$B$7</definedName>
    <definedName name="_xlnm._FilterDatabase" localSheetId="1" hidden="1">'XmR Control Chart (EXAMPLE)'!$A$7:$B$7</definedName>
    <definedName name="_xlnm.Print_Area" localSheetId="0">'XmR Control Chart'!$L$7:$BE$59</definedName>
    <definedName name="_xlnm.Print_Area" localSheetId="1">'XmR Control Chart (EXAMPLE)'!$L$7:$BE$59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57" i="2" l="1"/>
  <c r="L56" i="2"/>
  <c r="L55" i="2"/>
  <c r="L54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L38" i="2"/>
  <c r="L37" i="2"/>
  <c r="L36" i="2"/>
  <c r="L35" i="2"/>
  <c r="L34" i="2"/>
  <c r="L33" i="2"/>
  <c r="L32" i="2"/>
  <c r="L31" i="2"/>
  <c r="L30" i="2"/>
  <c r="L29" i="2"/>
  <c r="L28" i="2"/>
  <c r="L27" i="2"/>
  <c r="L26" i="2"/>
  <c r="L25" i="2"/>
  <c r="L24" i="2"/>
  <c r="L23" i="2"/>
  <c r="L22" i="2"/>
  <c r="L21" i="2"/>
  <c r="L20" i="2"/>
  <c r="L19" i="2"/>
  <c r="L18" i="2"/>
  <c r="L17" i="2"/>
  <c r="AM16" i="2"/>
  <c r="L16" i="2"/>
  <c r="AM15" i="2"/>
  <c r="L15" i="2"/>
  <c r="L14" i="2"/>
  <c r="BA13" i="2"/>
  <c r="AM14" i="2" s="1"/>
  <c r="L13" i="2"/>
  <c r="AW12" i="2"/>
  <c r="AM12" i="2"/>
  <c r="L12" i="2"/>
  <c r="BI11" i="2"/>
  <c r="L11" i="2"/>
  <c r="BI10" i="2"/>
  <c r="AM10" i="2"/>
  <c r="L10" i="2"/>
  <c r="L9" i="2"/>
  <c r="AX8" i="2"/>
  <c r="AW8" i="2"/>
  <c r="AV8" i="2"/>
  <c r="AW11" i="2" s="1"/>
  <c r="AM8" i="2"/>
  <c r="L8" i="2"/>
  <c r="AM16" i="1"/>
  <c r="AM15" i="1"/>
  <c r="BA13" i="1" s="1"/>
  <c r="AM14" i="1" s="1"/>
  <c r="L8" i="1"/>
  <c r="AK8" i="1" s="1" a="1"/>
  <c r="AK8" i="1" s="1"/>
  <c r="AM8" i="1"/>
  <c r="AW8" i="1"/>
  <c r="AX8" i="1"/>
  <c r="L9" i="1"/>
  <c r="AK9" i="1" s="1" a="1"/>
  <c r="AK9" i="1" s="1"/>
  <c r="L10" i="1"/>
  <c r="AK10" i="1" s="1" a="1"/>
  <c r="AK10" i="1" s="1"/>
  <c r="AM10" i="1"/>
  <c r="L11" i="1"/>
  <c r="L12" i="1"/>
  <c r="AK12" i="1" s="1" a="1"/>
  <c r="AK12" i="1" s="1"/>
  <c r="AM12" i="1"/>
  <c r="L13" i="1"/>
  <c r="AK13" i="1" s="1" a="1"/>
  <c r="AK13" i="1" s="1"/>
  <c r="L14" i="1"/>
  <c r="AC14" i="1" s="1"/>
  <c r="L15" i="1"/>
  <c r="AS15" i="1" s="1"/>
  <c r="L16" i="1"/>
  <c r="L17" i="1"/>
  <c r="L18" i="1"/>
  <c r="L19" i="1"/>
  <c r="L20" i="1"/>
  <c r="L21" i="1"/>
  <c r="L22" i="1"/>
  <c r="L23" i="1"/>
  <c r="AC23" i="1" s="1"/>
  <c r="L24" i="1"/>
  <c r="L25" i="1"/>
  <c r="L26" i="1"/>
  <c r="AC26" i="1" s="1"/>
  <c r="L27" i="1"/>
  <c r="L28" i="1"/>
  <c r="L29" i="1"/>
  <c r="L30" i="1"/>
  <c r="L31" i="1"/>
  <c r="L32" i="1"/>
  <c r="L33" i="1"/>
  <c r="L34" i="1"/>
  <c r="L35" i="1"/>
  <c r="L36" i="1"/>
  <c r="L37" i="1"/>
  <c r="L38" i="1"/>
  <c r="L39" i="1"/>
  <c r="AC39" i="1" s="1"/>
  <c r="AF39" i="1" s="1"/>
  <c r="L40" i="1"/>
  <c r="L41" i="1"/>
  <c r="V41" i="1" s="1"/>
  <c r="L42" i="1"/>
  <c r="AC42" i="1" s="1"/>
  <c r="AI42" i="1" s="1"/>
  <c r="L43" i="1"/>
  <c r="W43" i="1" s="1"/>
  <c r="L44" i="1"/>
  <c r="L45" i="1"/>
  <c r="L46" i="1"/>
  <c r="L47" i="1"/>
  <c r="Y47" i="1" s="1"/>
  <c r="L48" i="1"/>
  <c r="Z48" i="1" s="1"/>
  <c r="L49" i="1"/>
  <c r="AS49" i="1" s="1"/>
  <c r="L50" i="1"/>
  <c r="V50" i="1" s="1"/>
  <c r="L51" i="1"/>
  <c r="AK51" i="1" s="1" a="1"/>
  <c r="AK51" i="1" s="1"/>
  <c r="L52" i="1"/>
  <c r="M52" i="1" s="1"/>
  <c r="L53" i="1"/>
  <c r="Y53" i="1" s="1"/>
  <c r="L54" i="1"/>
  <c r="BI10" i="1"/>
  <c r="L55" i="1"/>
  <c r="BI11" i="1"/>
  <c r="L56" i="1"/>
  <c r="L57" i="1"/>
  <c r="N57" i="1" s="1"/>
  <c r="AS51" i="1"/>
  <c r="Z47" i="1"/>
  <c r="AC12" i="1"/>
  <c r="V47" i="1"/>
  <c r="X47" i="1"/>
  <c r="T47" i="1"/>
  <c r="AK39" i="1" a="1"/>
  <c r="AK39" i="1" s="1"/>
  <c r="AS27" i="1"/>
  <c r="T12" i="1"/>
  <c r="AC51" i="1"/>
  <c r="AF51" i="1" s="1"/>
  <c r="AC47" i="1"/>
  <c r="AG47" i="1" s="1"/>
  <c r="W47" i="1"/>
  <c r="Q43" i="1"/>
  <c r="W39" i="1"/>
  <c r="M39" i="1"/>
  <c r="AC27" i="1"/>
  <c r="AK16" i="1" a="1"/>
  <c r="AK16" i="1" s="1"/>
  <c r="AK15" i="1" a="1"/>
  <c r="AK15" i="1" s="1"/>
  <c r="T15" i="1"/>
  <c r="T8" i="1"/>
  <c r="AS8" i="2" l="1"/>
  <c r="AK8" i="2" a="1"/>
  <c r="AK8" i="2" s="1"/>
  <c r="AC8" i="2"/>
  <c r="T8" i="2"/>
  <c r="AZ11" i="2"/>
  <c r="AY11" i="2"/>
  <c r="AW10" i="2"/>
  <c r="AS9" i="2"/>
  <c r="AK9" i="2" a="1"/>
  <c r="AK9" i="2" s="1"/>
  <c r="AC9" i="2"/>
  <c r="U9" i="2"/>
  <c r="T9" i="2"/>
  <c r="AS10" i="2"/>
  <c r="AK10" i="2" a="1"/>
  <c r="AK10" i="2" s="1"/>
  <c r="AC10" i="2"/>
  <c r="U10" i="2"/>
  <c r="T10" i="2"/>
  <c r="AS11" i="2"/>
  <c r="AK11" i="2" a="1"/>
  <c r="AK11" i="2" s="1"/>
  <c r="AC11" i="2"/>
  <c r="U11" i="2"/>
  <c r="T11" i="2"/>
  <c r="BI12" i="2"/>
  <c r="AS12" i="2"/>
  <c r="AK12" i="2" a="1"/>
  <c r="AK12" i="2" s="1"/>
  <c r="AC12" i="2"/>
  <c r="AB12" i="2"/>
  <c r="AA12" i="2"/>
  <c r="Z12" i="2"/>
  <c r="Y12" i="2"/>
  <c r="X12" i="2"/>
  <c r="W12" i="2"/>
  <c r="V12" i="2"/>
  <c r="U12" i="2"/>
  <c r="T12" i="2"/>
  <c r="S12" i="2"/>
  <c r="AL12" i="2" s="1"/>
  <c r="R12" i="2"/>
  <c r="Q12" i="2"/>
  <c r="P12" i="2" a="1"/>
  <c r="P12" i="2" s="1"/>
  <c r="O12" i="2"/>
  <c r="N12" i="2"/>
  <c r="M12" i="2"/>
  <c r="AW13" i="2"/>
  <c r="AZ12" i="2"/>
  <c r="AY12" i="2"/>
  <c r="AS13" i="2"/>
  <c r="AK13" i="2" a="1"/>
  <c r="AK13" i="2" s="1"/>
  <c r="AC13" i="2"/>
  <c r="AB13" i="2"/>
  <c r="AA13" i="2"/>
  <c r="Z13" i="2"/>
  <c r="Y13" i="2"/>
  <c r="X13" i="2"/>
  <c r="W13" i="2"/>
  <c r="V13" i="2"/>
  <c r="U13" i="2"/>
  <c r="T13" i="2"/>
  <c r="S13" i="2"/>
  <c r="AL13" i="2" s="1"/>
  <c r="R13" i="2"/>
  <c r="Q13" i="2"/>
  <c r="P13" i="2" a="1"/>
  <c r="P13" i="2" s="1"/>
  <c r="O13" i="2"/>
  <c r="N13" i="2"/>
  <c r="M13" i="2"/>
  <c r="AS14" i="2"/>
  <c r="AK14" i="2" a="1"/>
  <c r="AK14" i="2" s="1"/>
  <c r="AC14" i="2"/>
  <c r="AB14" i="2"/>
  <c r="AA14" i="2"/>
  <c r="Z14" i="2"/>
  <c r="Y14" i="2"/>
  <c r="X14" i="2"/>
  <c r="W14" i="2"/>
  <c r="V14" i="2"/>
  <c r="U14" i="2"/>
  <c r="T14" i="2"/>
  <c r="S14" i="2"/>
  <c r="AL14" i="2" s="1"/>
  <c r="R14" i="2"/>
  <c r="Q14" i="2"/>
  <c r="P14" i="2" a="1"/>
  <c r="P14" i="2" s="1"/>
  <c r="O14" i="2"/>
  <c r="N14" i="2"/>
  <c r="M14" i="2"/>
  <c r="AS15" i="2"/>
  <c r="AK15" i="2" a="1"/>
  <c r="AK15" i="2" s="1"/>
  <c r="AC15" i="2"/>
  <c r="AB15" i="2"/>
  <c r="AA15" i="2"/>
  <c r="Z15" i="2"/>
  <c r="Y15" i="2"/>
  <c r="X15" i="2"/>
  <c r="W15" i="2"/>
  <c r="V15" i="2"/>
  <c r="U15" i="2"/>
  <c r="T15" i="2"/>
  <c r="S15" i="2"/>
  <c r="AL15" i="2" s="1"/>
  <c r="R15" i="2"/>
  <c r="Q15" i="2"/>
  <c r="P15" i="2" a="1"/>
  <c r="P15" i="2" s="1"/>
  <c r="O15" i="2"/>
  <c r="N15" i="2"/>
  <c r="M15" i="2"/>
  <c r="AM20" i="2" a="1"/>
  <c r="AM20" i="2" s="1"/>
  <c r="AM18" i="2" a="1"/>
  <c r="AM18" i="2" s="1"/>
  <c r="AS16" i="2"/>
  <c r="AK16" i="2" a="1"/>
  <c r="AK16" i="2" s="1"/>
  <c r="AC16" i="2"/>
  <c r="AB16" i="2"/>
  <c r="AA16" i="2"/>
  <c r="Z16" i="2"/>
  <c r="Y16" i="2"/>
  <c r="X16" i="2"/>
  <c r="W16" i="2"/>
  <c r="V16" i="2"/>
  <c r="U16" i="2"/>
  <c r="T16" i="2"/>
  <c r="S16" i="2"/>
  <c r="AL16" i="2" s="1"/>
  <c r="R16" i="2"/>
  <c r="Q16" i="2"/>
  <c r="P16" i="2" a="1"/>
  <c r="P16" i="2" s="1"/>
  <c r="O16" i="2"/>
  <c r="N16" i="2"/>
  <c r="M16" i="2"/>
  <c r="AS17" i="2"/>
  <c r="AK17" i="2" a="1"/>
  <c r="AK17" i="2" s="1"/>
  <c r="AC17" i="2"/>
  <c r="AB17" i="2"/>
  <c r="AA17" i="2"/>
  <c r="Z17" i="2"/>
  <c r="Y17" i="2"/>
  <c r="X17" i="2"/>
  <c r="W17" i="2"/>
  <c r="V17" i="2"/>
  <c r="U17" i="2"/>
  <c r="T17" i="2"/>
  <c r="S17" i="2"/>
  <c r="AL17" i="2" s="1"/>
  <c r="R17" i="2"/>
  <c r="Q17" i="2"/>
  <c r="P17" i="2" a="1"/>
  <c r="P17" i="2" s="1"/>
  <c r="O17" i="2"/>
  <c r="N17" i="2"/>
  <c r="M17" i="2"/>
  <c r="AS18" i="2"/>
  <c r="AK18" i="2" a="1"/>
  <c r="AK18" i="2" s="1"/>
  <c r="AC18" i="2"/>
  <c r="AB18" i="2"/>
  <c r="AA18" i="2"/>
  <c r="Z18" i="2"/>
  <c r="Y18" i="2"/>
  <c r="X18" i="2"/>
  <c r="W18" i="2"/>
  <c r="V18" i="2"/>
  <c r="U18" i="2"/>
  <c r="T18" i="2"/>
  <c r="S18" i="2"/>
  <c r="AL18" i="2" s="1"/>
  <c r="R18" i="2"/>
  <c r="Q18" i="2"/>
  <c r="P18" i="2" a="1"/>
  <c r="P18" i="2" s="1"/>
  <c r="O18" i="2"/>
  <c r="N18" i="2"/>
  <c r="M18" i="2"/>
  <c r="AS19" i="2"/>
  <c r="AK19" i="2" a="1"/>
  <c r="AK19" i="2" s="1"/>
  <c r="AC19" i="2"/>
  <c r="AB19" i="2"/>
  <c r="AA19" i="2"/>
  <c r="Z19" i="2"/>
  <c r="Y19" i="2"/>
  <c r="X19" i="2"/>
  <c r="W19" i="2"/>
  <c r="V19" i="2"/>
  <c r="U19" i="2"/>
  <c r="T19" i="2"/>
  <c r="S19" i="2"/>
  <c r="AL19" i="2" s="1"/>
  <c r="R19" i="2"/>
  <c r="Q19" i="2"/>
  <c r="P19" i="2" a="1"/>
  <c r="P19" i="2" s="1"/>
  <c r="O19" i="2"/>
  <c r="N19" i="2"/>
  <c r="M19" i="2"/>
  <c r="AS20" i="2"/>
  <c r="AK20" i="2" a="1"/>
  <c r="AK20" i="2" s="1"/>
  <c r="AC20" i="2"/>
  <c r="AB20" i="2"/>
  <c r="AA20" i="2"/>
  <c r="Z20" i="2"/>
  <c r="Y20" i="2"/>
  <c r="X20" i="2"/>
  <c r="W20" i="2"/>
  <c r="V20" i="2"/>
  <c r="U20" i="2"/>
  <c r="T20" i="2"/>
  <c r="S20" i="2"/>
  <c r="AL20" i="2" s="1"/>
  <c r="R20" i="2"/>
  <c r="Q20" i="2"/>
  <c r="P20" i="2" a="1"/>
  <c r="P20" i="2" s="1"/>
  <c r="O20" i="2"/>
  <c r="N20" i="2"/>
  <c r="M20" i="2"/>
  <c r="AS21" i="2"/>
  <c r="AK21" i="2" a="1"/>
  <c r="AK21" i="2" s="1"/>
  <c r="AC21" i="2"/>
  <c r="AB21" i="2"/>
  <c r="AA21" i="2"/>
  <c r="Z21" i="2"/>
  <c r="Y21" i="2"/>
  <c r="X21" i="2"/>
  <c r="W21" i="2"/>
  <c r="V21" i="2"/>
  <c r="U21" i="2"/>
  <c r="T21" i="2"/>
  <c r="S21" i="2"/>
  <c r="AL21" i="2" s="1"/>
  <c r="R21" i="2"/>
  <c r="Q21" i="2"/>
  <c r="P21" i="2" a="1"/>
  <c r="P21" i="2" s="1"/>
  <c r="O21" i="2"/>
  <c r="N21" i="2"/>
  <c r="M21" i="2"/>
  <c r="AS22" i="2"/>
  <c r="AK22" i="2" a="1"/>
  <c r="AK22" i="2" s="1"/>
  <c r="AC22" i="2"/>
  <c r="AB22" i="2"/>
  <c r="AA22" i="2"/>
  <c r="Z22" i="2"/>
  <c r="Y22" i="2"/>
  <c r="X22" i="2"/>
  <c r="W22" i="2"/>
  <c r="V22" i="2"/>
  <c r="U22" i="2"/>
  <c r="T22" i="2"/>
  <c r="S22" i="2"/>
  <c r="AL22" i="2" s="1"/>
  <c r="R22" i="2"/>
  <c r="Q22" i="2"/>
  <c r="P22" i="2" a="1"/>
  <c r="P22" i="2" s="1"/>
  <c r="O22" i="2"/>
  <c r="N22" i="2"/>
  <c r="M22" i="2"/>
  <c r="AS23" i="2"/>
  <c r="AK23" i="2" a="1"/>
  <c r="AK23" i="2" s="1"/>
  <c r="AC23" i="2"/>
  <c r="AB23" i="2"/>
  <c r="AA23" i="2"/>
  <c r="Z23" i="2"/>
  <c r="Y23" i="2"/>
  <c r="X23" i="2"/>
  <c r="W23" i="2"/>
  <c r="V23" i="2"/>
  <c r="U23" i="2"/>
  <c r="T23" i="2"/>
  <c r="S23" i="2"/>
  <c r="AL23" i="2" s="1"/>
  <c r="R23" i="2"/>
  <c r="Q23" i="2"/>
  <c r="P23" i="2" a="1"/>
  <c r="P23" i="2" s="1"/>
  <c r="O23" i="2"/>
  <c r="N23" i="2"/>
  <c r="M23" i="2"/>
  <c r="AS24" i="2"/>
  <c r="AK24" i="2" a="1"/>
  <c r="AK24" i="2" s="1"/>
  <c r="AC24" i="2"/>
  <c r="AB24" i="2"/>
  <c r="AA24" i="2"/>
  <c r="Z24" i="2"/>
  <c r="Y24" i="2"/>
  <c r="X24" i="2"/>
  <c r="W24" i="2"/>
  <c r="V24" i="2"/>
  <c r="U24" i="2"/>
  <c r="T24" i="2"/>
  <c r="S24" i="2"/>
  <c r="AL24" i="2" s="1"/>
  <c r="R24" i="2"/>
  <c r="Q24" i="2"/>
  <c r="P24" i="2" a="1"/>
  <c r="P24" i="2" s="1"/>
  <c r="O24" i="2"/>
  <c r="N24" i="2"/>
  <c r="M24" i="2"/>
  <c r="AS25" i="2"/>
  <c r="AK25" i="2" a="1"/>
  <c r="AK25" i="2" s="1"/>
  <c r="AC25" i="2"/>
  <c r="AB25" i="2"/>
  <c r="AA25" i="2"/>
  <c r="Z25" i="2"/>
  <c r="Y25" i="2"/>
  <c r="X25" i="2"/>
  <c r="W25" i="2"/>
  <c r="V25" i="2"/>
  <c r="U25" i="2"/>
  <c r="T25" i="2"/>
  <c r="S25" i="2"/>
  <c r="AL25" i="2" s="1"/>
  <c r="R25" i="2"/>
  <c r="Q25" i="2"/>
  <c r="P25" i="2" a="1"/>
  <c r="P25" i="2" s="1"/>
  <c r="O25" i="2"/>
  <c r="N25" i="2"/>
  <c r="M25" i="2"/>
  <c r="AS26" i="2"/>
  <c r="AK26" i="2" a="1"/>
  <c r="AK26" i="2" s="1"/>
  <c r="AC26" i="2"/>
  <c r="AB26" i="2"/>
  <c r="AA26" i="2"/>
  <c r="Z26" i="2"/>
  <c r="Y26" i="2"/>
  <c r="X26" i="2"/>
  <c r="W26" i="2"/>
  <c r="V26" i="2"/>
  <c r="U26" i="2"/>
  <c r="T26" i="2"/>
  <c r="S26" i="2"/>
  <c r="AL26" i="2" s="1"/>
  <c r="R26" i="2"/>
  <c r="Q26" i="2"/>
  <c r="P26" i="2" a="1"/>
  <c r="P26" i="2" s="1"/>
  <c r="O26" i="2"/>
  <c r="N26" i="2"/>
  <c r="M26" i="2"/>
  <c r="AS27" i="2"/>
  <c r="AK27" i="2" a="1"/>
  <c r="AK27" i="2" s="1"/>
  <c r="AC27" i="2"/>
  <c r="AB27" i="2"/>
  <c r="AA27" i="2"/>
  <c r="Z27" i="2"/>
  <c r="Y27" i="2"/>
  <c r="X27" i="2"/>
  <c r="W27" i="2"/>
  <c r="V27" i="2"/>
  <c r="U27" i="2"/>
  <c r="T27" i="2"/>
  <c r="S27" i="2"/>
  <c r="AL27" i="2" s="1"/>
  <c r="R27" i="2"/>
  <c r="Q27" i="2"/>
  <c r="P27" i="2" a="1"/>
  <c r="P27" i="2" s="1"/>
  <c r="O27" i="2"/>
  <c r="N27" i="2"/>
  <c r="M27" i="2"/>
  <c r="AS28" i="2"/>
  <c r="AK28" i="2" a="1"/>
  <c r="AK28" i="2" s="1"/>
  <c r="AC28" i="2"/>
  <c r="AB28" i="2"/>
  <c r="AA28" i="2"/>
  <c r="Z28" i="2"/>
  <c r="Y28" i="2"/>
  <c r="X28" i="2"/>
  <c r="W28" i="2"/>
  <c r="V28" i="2"/>
  <c r="U28" i="2"/>
  <c r="T28" i="2"/>
  <c r="S28" i="2"/>
  <c r="AL28" i="2" s="1"/>
  <c r="R28" i="2"/>
  <c r="Q28" i="2"/>
  <c r="P28" i="2" a="1"/>
  <c r="P28" i="2" s="1"/>
  <c r="O28" i="2"/>
  <c r="N28" i="2"/>
  <c r="M28" i="2"/>
  <c r="AS29" i="2"/>
  <c r="AK29" i="2" a="1"/>
  <c r="AK29" i="2" s="1"/>
  <c r="AC29" i="2"/>
  <c r="AB29" i="2"/>
  <c r="AA29" i="2"/>
  <c r="Z29" i="2"/>
  <c r="Y29" i="2"/>
  <c r="X29" i="2"/>
  <c r="W29" i="2"/>
  <c r="V29" i="2"/>
  <c r="U29" i="2"/>
  <c r="T29" i="2"/>
  <c r="S29" i="2"/>
  <c r="AL29" i="2" s="1"/>
  <c r="R29" i="2"/>
  <c r="Q29" i="2"/>
  <c r="P29" i="2" a="1"/>
  <c r="P29" i="2" s="1"/>
  <c r="O29" i="2"/>
  <c r="N29" i="2"/>
  <c r="M29" i="2"/>
  <c r="AS30" i="2"/>
  <c r="AK30" i="2" a="1"/>
  <c r="AK30" i="2" s="1"/>
  <c r="AC30" i="2"/>
  <c r="AB30" i="2"/>
  <c r="AA30" i="2"/>
  <c r="Z30" i="2"/>
  <c r="Y30" i="2"/>
  <c r="X30" i="2"/>
  <c r="W30" i="2"/>
  <c r="V30" i="2"/>
  <c r="U30" i="2"/>
  <c r="T30" i="2"/>
  <c r="S30" i="2"/>
  <c r="AL30" i="2" s="1"/>
  <c r="R30" i="2"/>
  <c r="Q30" i="2"/>
  <c r="P30" i="2" a="1"/>
  <c r="P30" i="2" s="1"/>
  <c r="O30" i="2"/>
  <c r="N30" i="2"/>
  <c r="M30" i="2"/>
  <c r="AS31" i="2"/>
  <c r="AK31" i="2" a="1"/>
  <c r="AK31" i="2" s="1"/>
  <c r="AC31" i="2"/>
  <c r="AB31" i="2"/>
  <c r="AA31" i="2"/>
  <c r="Z31" i="2"/>
  <c r="Y31" i="2"/>
  <c r="X31" i="2"/>
  <c r="W31" i="2"/>
  <c r="V31" i="2"/>
  <c r="U31" i="2"/>
  <c r="T31" i="2"/>
  <c r="S31" i="2"/>
  <c r="AL31" i="2" s="1"/>
  <c r="R31" i="2"/>
  <c r="Q31" i="2"/>
  <c r="P31" i="2" a="1"/>
  <c r="P31" i="2" s="1"/>
  <c r="O31" i="2"/>
  <c r="N31" i="2"/>
  <c r="M31" i="2"/>
  <c r="AS32" i="2"/>
  <c r="AK32" i="2" a="1"/>
  <c r="AK32" i="2" s="1"/>
  <c r="AC32" i="2"/>
  <c r="AB32" i="2"/>
  <c r="AA32" i="2"/>
  <c r="Z32" i="2"/>
  <c r="Y32" i="2"/>
  <c r="X32" i="2"/>
  <c r="W32" i="2"/>
  <c r="V32" i="2"/>
  <c r="U32" i="2"/>
  <c r="T32" i="2"/>
  <c r="S32" i="2"/>
  <c r="AL32" i="2" s="1"/>
  <c r="R32" i="2"/>
  <c r="Q32" i="2"/>
  <c r="P32" i="2" a="1"/>
  <c r="P32" i="2" s="1"/>
  <c r="O32" i="2"/>
  <c r="N32" i="2"/>
  <c r="M32" i="2"/>
  <c r="AS33" i="2"/>
  <c r="AK33" i="2" a="1"/>
  <c r="AK33" i="2" s="1"/>
  <c r="AC33" i="2"/>
  <c r="AB33" i="2"/>
  <c r="AA33" i="2"/>
  <c r="Z33" i="2"/>
  <c r="Y33" i="2"/>
  <c r="X33" i="2"/>
  <c r="W33" i="2"/>
  <c r="V33" i="2"/>
  <c r="U33" i="2"/>
  <c r="T33" i="2"/>
  <c r="S33" i="2"/>
  <c r="AL33" i="2" s="1"/>
  <c r="R33" i="2"/>
  <c r="Q33" i="2"/>
  <c r="P33" i="2" a="1"/>
  <c r="P33" i="2" s="1"/>
  <c r="O33" i="2"/>
  <c r="N33" i="2"/>
  <c r="M33" i="2"/>
  <c r="AS34" i="2"/>
  <c r="AK34" i="2" a="1"/>
  <c r="AK34" i="2" s="1"/>
  <c r="AC34" i="2"/>
  <c r="AB34" i="2"/>
  <c r="AA34" i="2"/>
  <c r="Z34" i="2"/>
  <c r="Y34" i="2"/>
  <c r="X34" i="2"/>
  <c r="W34" i="2"/>
  <c r="V34" i="2"/>
  <c r="U34" i="2"/>
  <c r="T34" i="2"/>
  <c r="S34" i="2"/>
  <c r="AL34" i="2" s="1"/>
  <c r="R34" i="2"/>
  <c r="Q34" i="2"/>
  <c r="P34" i="2" a="1"/>
  <c r="P34" i="2" s="1"/>
  <c r="O34" i="2"/>
  <c r="N34" i="2"/>
  <c r="M34" i="2"/>
  <c r="AS35" i="2"/>
  <c r="AK35" i="2" a="1"/>
  <c r="AK35" i="2" s="1"/>
  <c r="AC35" i="2"/>
  <c r="AB35" i="2"/>
  <c r="AA35" i="2"/>
  <c r="Z35" i="2"/>
  <c r="Y35" i="2"/>
  <c r="X35" i="2"/>
  <c r="W35" i="2"/>
  <c r="V35" i="2"/>
  <c r="U35" i="2"/>
  <c r="T35" i="2"/>
  <c r="S35" i="2"/>
  <c r="AL35" i="2" s="1"/>
  <c r="R35" i="2"/>
  <c r="Q35" i="2"/>
  <c r="P35" i="2" a="1"/>
  <c r="P35" i="2" s="1"/>
  <c r="O35" i="2"/>
  <c r="N35" i="2"/>
  <c r="M35" i="2"/>
  <c r="AS36" i="2"/>
  <c r="AK36" i="2" a="1"/>
  <c r="AK36" i="2" s="1"/>
  <c r="AC36" i="2"/>
  <c r="AB36" i="2"/>
  <c r="AA36" i="2"/>
  <c r="Z36" i="2"/>
  <c r="Y36" i="2"/>
  <c r="X36" i="2"/>
  <c r="W36" i="2"/>
  <c r="V36" i="2"/>
  <c r="U36" i="2"/>
  <c r="T36" i="2"/>
  <c r="S36" i="2"/>
  <c r="AL36" i="2" s="1"/>
  <c r="R36" i="2"/>
  <c r="Q36" i="2"/>
  <c r="P36" i="2" a="1"/>
  <c r="P36" i="2" s="1"/>
  <c r="O36" i="2"/>
  <c r="N36" i="2"/>
  <c r="M36" i="2"/>
  <c r="AS37" i="2"/>
  <c r="AK37" i="2" a="1"/>
  <c r="AK37" i="2" s="1"/>
  <c r="AC37" i="2"/>
  <c r="AB37" i="2"/>
  <c r="AA37" i="2"/>
  <c r="Z37" i="2"/>
  <c r="Y37" i="2"/>
  <c r="X37" i="2"/>
  <c r="W37" i="2"/>
  <c r="V37" i="2"/>
  <c r="U37" i="2"/>
  <c r="T37" i="2"/>
  <c r="S37" i="2"/>
  <c r="AL37" i="2" s="1"/>
  <c r="R37" i="2"/>
  <c r="Q37" i="2"/>
  <c r="P37" i="2" a="1"/>
  <c r="P37" i="2" s="1"/>
  <c r="O37" i="2"/>
  <c r="N37" i="2"/>
  <c r="M37" i="2"/>
  <c r="AS38" i="2"/>
  <c r="AK38" i="2" a="1"/>
  <c r="AK38" i="2" s="1"/>
  <c r="AC38" i="2"/>
  <c r="AB38" i="2"/>
  <c r="AA38" i="2"/>
  <c r="Z38" i="2"/>
  <c r="Y38" i="2"/>
  <c r="X38" i="2"/>
  <c r="W38" i="2"/>
  <c r="V38" i="2"/>
  <c r="U38" i="2"/>
  <c r="T38" i="2"/>
  <c r="S38" i="2"/>
  <c r="AL38" i="2" s="1"/>
  <c r="R38" i="2"/>
  <c r="Q38" i="2"/>
  <c r="P38" i="2" a="1"/>
  <c r="P38" i="2" s="1"/>
  <c r="O38" i="2"/>
  <c r="N38" i="2"/>
  <c r="M38" i="2"/>
  <c r="AS39" i="2"/>
  <c r="AK39" i="2" a="1"/>
  <c r="AK39" i="2" s="1"/>
  <c r="AC39" i="2"/>
  <c r="AB39" i="2"/>
  <c r="AA39" i="2"/>
  <c r="Z39" i="2"/>
  <c r="Y39" i="2"/>
  <c r="X39" i="2"/>
  <c r="W39" i="2"/>
  <c r="V39" i="2"/>
  <c r="U39" i="2"/>
  <c r="T39" i="2"/>
  <c r="S39" i="2"/>
  <c r="AL39" i="2" s="1"/>
  <c r="R39" i="2"/>
  <c r="Q39" i="2"/>
  <c r="P39" i="2" a="1"/>
  <c r="P39" i="2" s="1"/>
  <c r="O39" i="2"/>
  <c r="N39" i="2"/>
  <c r="M39" i="2"/>
  <c r="AS40" i="2"/>
  <c r="AK40" i="2" a="1"/>
  <c r="AK40" i="2" s="1"/>
  <c r="AC40" i="2"/>
  <c r="AB40" i="2"/>
  <c r="AA40" i="2"/>
  <c r="Z40" i="2"/>
  <c r="Y40" i="2"/>
  <c r="X40" i="2"/>
  <c r="W40" i="2"/>
  <c r="V40" i="2"/>
  <c r="U40" i="2"/>
  <c r="T40" i="2"/>
  <c r="S40" i="2"/>
  <c r="AL40" i="2" s="1"/>
  <c r="R40" i="2"/>
  <c r="Q40" i="2"/>
  <c r="P40" i="2" a="1"/>
  <c r="P40" i="2" s="1"/>
  <c r="O40" i="2"/>
  <c r="N40" i="2"/>
  <c r="M40" i="2"/>
  <c r="AS41" i="2"/>
  <c r="AK41" i="2" a="1"/>
  <c r="AK41" i="2" s="1"/>
  <c r="AC41" i="2"/>
  <c r="AB41" i="2"/>
  <c r="AA41" i="2"/>
  <c r="Z41" i="2"/>
  <c r="Y41" i="2"/>
  <c r="X41" i="2"/>
  <c r="W41" i="2"/>
  <c r="V41" i="2"/>
  <c r="U41" i="2"/>
  <c r="T41" i="2"/>
  <c r="S41" i="2"/>
  <c r="AL41" i="2" s="1"/>
  <c r="R41" i="2"/>
  <c r="Q41" i="2"/>
  <c r="P41" i="2" a="1"/>
  <c r="P41" i="2" s="1"/>
  <c r="O41" i="2"/>
  <c r="N41" i="2"/>
  <c r="M41" i="2"/>
  <c r="AS42" i="2"/>
  <c r="AK42" i="2" a="1"/>
  <c r="AK42" i="2" s="1"/>
  <c r="AC42" i="2"/>
  <c r="AB42" i="2"/>
  <c r="AA42" i="2"/>
  <c r="Z42" i="2"/>
  <c r="Y42" i="2"/>
  <c r="X42" i="2"/>
  <c r="W42" i="2"/>
  <c r="V42" i="2"/>
  <c r="U42" i="2"/>
  <c r="T42" i="2"/>
  <c r="S42" i="2"/>
  <c r="AL42" i="2" s="1"/>
  <c r="R42" i="2"/>
  <c r="Q42" i="2"/>
  <c r="P42" i="2" a="1"/>
  <c r="P42" i="2" s="1"/>
  <c r="O42" i="2"/>
  <c r="N42" i="2"/>
  <c r="M42" i="2"/>
  <c r="AS43" i="2"/>
  <c r="AK43" i="2" a="1"/>
  <c r="AK43" i="2" s="1"/>
  <c r="AC43" i="2"/>
  <c r="AB43" i="2"/>
  <c r="AA43" i="2"/>
  <c r="Z43" i="2"/>
  <c r="Y43" i="2"/>
  <c r="X43" i="2"/>
  <c r="W43" i="2"/>
  <c r="V43" i="2"/>
  <c r="U43" i="2"/>
  <c r="T43" i="2"/>
  <c r="S43" i="2"/>
  <c r="AL43" i="2" s="1"/>
  <c r="R43" i="2"/>
  <c r="Q43" i="2"/>
  <c r="P43" i="2" a="1"/>
  <c r="P43" i="2" s="1"/>
  <c r="O43" i="2"/>
  <c r="N43" i="2"/>
  <c r="M43" i="2"/>
  <c r="AS44" i="2"/>
  <c r="AK44" i="2" a="1"/>
  <c r="AK44" i="2" s="1"/>
  <c r="AC44" i="2"/>
  <c r="AB44" i="2"/>
  <c r="AA44" i="2"/>
  <c r="Z44" i="2"/>
  <c r="Y44" i="2"/>
  <c r="X44" i="2"/>
  <c r="W44" i="2"/>
  <c r="V44" i="2"/>
  <c r="U44" i="2"/>
  <c r="T44" i="2"/>
  <c r="S44" i="2"/>
  <c r="AL44" i="2" s="1"/>
  <c r="R44" i="2"/>
  <c r="Q44" i="2"/>
  <c r="P44" i="2" a="1"/>
  <c r="P44" i="2" s="1"/>
  <c r="O44" i="2"/>
  <c r="N44" i="2"/>
  <c r="M44" i="2"/>
  <c r="AS45" i="2"/>
  <c r="AK45" i="2" a="1"/>
  <c r="AK45" i="2" s="1"/>
  <c r="AC45" i="2"/>
  <c r="AB45" i="2"/>
  <c r="AA45" i="2"/>
  <c r="Z45" i="2"/>
  <c r="Y45" i="2"/>
  <c r="X45" i="2"/>
  <c r="W45" i="2"/>
  <c r="V45" i="2"/>
  <c r="U45" i="2"/>
  <c r="T45" i="2"/>
  <c r="S45" i="2"/>
  <c r="AL45" i="2" s="1"/>
  <c r="R45" i="2"/>
  <c r="Q45" i="2"/>
  <c r="P45" i="2" a="1"/>
  <c r="P45" i="2" s="1"/>
  <c r="O45" i="2"/>
  <c r="N45" i="2"/>
  <c r="M45" i="2"/>
  <c r="AS46" i="2"/>
  <c r="AK46" i="2" a="1"/>
  <c r="AK46" i="2" s="1"/>
  <c r="AC46" i="2"/>
  <c r="AB46" i="2"/>
  <c r="AA46" i="2"/>
  <c r="Z46" i="2"/>
  <c r="Y46" i="2"/>
  <c r="X46" i="2"/>
  <c r="W46" i="2"/>
  <c r="V46" i="2"/>
  <c r="U46" i="2"/>
  <c r="T46" i="2"/>
  <c r="S46" i="2"/>
  <c r="AL46" i="2" s="1"/>
  <c r="R46" i="2"/>
  <c r="Q46" i="2"/>
  <c r="P46" i="2" a="1"/>
  <c r="P46" i="2" s="1"/>
  <c r="O46" i="2"/>
  <c r="N46" i="2"/>
  <c r="M46" i="2"/>
  <c r="AS47" i="2"/>
  <c r="AK47" i="2" a="1"/>
  <c r="AK47" i="2" s="1"/>
  <c r="AC47" i="2"/>
  <c r="AB47" i="2"/>
  <c r="AA47" i="2"/>
  <c r="Z47" i="2"/>
  <c r="Y47" i="2"/>
  <c r="X47" i="2"/>
  <c r="W47" i="2"/>
  <c r="V47" i="2"/>
  <c r="U47" i="2"/>
  <c r="T47" i="2"/>
  <c r="S47" i="2"/>
  <c r="AL47" i="2" s="1"/>
  <c r="R47" i="2"/>
  <c r="Q47" i="2"/>
  <c r="P47" i="2" a="1"/>
  <c r="P47" i="2" s="1"/>
  <c r="O47" i="2"/>
  <c r="N47" i="2"/>
  <c r="M47" i="2"/>
  <c r="AS48" i="2"/>
  <c r="AK48" i="2" a="1"/>
  <c r="AK48" i="2" s="1"/>
  <c r="AC48" i="2"/>
  <c r="AB48" i="2"/>
  <c r="AA48" i="2"/>
  <c r="Z48" i="2"/>
  <c r="Y48" i="2"/>
  <c r="X48" i="2"/>
  <c r="W48" i="2"/>
  <c r="V48" i="2"/>
  <c r="U48" i="2"/>
  <c r="T48" i="2"/>
  <c r="S48" i="2"/>
  <c r="AL48" i="2" s="1"/>
  <c r="R48" i="2"/>
  <c r="Q48" i="2"/>
  <c r="P48" i="2" a="1"/>
  <c r="P48" i="2" s="1"/>
  <c r="O48" i="2"/>
  <c r="N48" i="2"/>
  <c r="M48" i="2"/>
  <c r="AS49" i="2"/>
  <c r="AK49" i="2" a="1"/>
  <c r="AK49" i="2" s="1"/>
  <c r="AC49" i="2"/>
  <c r="AB49" i="2"/>
  <c r="AA49" i="2"/>
  <c r="Z49" i="2"/>
  <c r="Y49" i="2"/>
  <c r="X49" i="2"/>
  <c r="W49" i="2"/>
  <c r="V49" i="2"/>
  <c r="U49" i="2"/>
  <c r="T49" i="2"/>
  <c r="S49" i="2"/>
  <c r="AL49" i="2" s="1"/>
  <c r="R49" i="2"/>
  <c r="Q49" i="2"/>
  <c r="P49" i="2" a="1"/>
  <c r="P49" i="2" s="1"/>
  <c r="O49" i="2"/>
  <c r="N49" i="2"/>
  <c r="M49" i="2"/>
  <c r="AS50" i="2"/>
  <c r="AK50" i="2" a="1"/>
  <c r="AK50" i="2" s="1"/>
  <c r="AC50" i="2"/>
  <c r="AB50" i="2"/>
  <c r="AA50" i="2"/>
  <c r="Z50" i="2"/>
  <c r="Y50" i="2"/>
  <c r="X50" i="2"/>
  <c r="W50" i="2"/>
  <c r="V50" i="2"/>
  <c r="U50" i="2"/>
  <c r="T50" i="2"/>
  <c r="S50" i="2"/>
  <c r="AL50" i="2" s="1"/>
  <c r="R50" i="2"/>
  <c r="Q50" i="2"/>
  <c r="P50" i="2" a="1"/>
  <c r="P50" i="2" s="1"/>
  <c r="O50" i="2"/>
  <c r="N50" i="2"/>
  <c r="M50" i="2"/>
  <c r="AS51" i="2"/>
  <c r="AK51" i="2" a="1"/>
  <c r="AK51" i="2" s="1"/>
  <c r="AC51" i="2"/>
  <c r="AB51" i="2"/>
  <c r="AA51" i="2"/>
  <c r="Z51" i="2"/>
  <c r="Y51" i="2"/>
  <c r="X51" i="2"/>
  <c r="W51" i="2"/>
  <c r="V51" i="2"/>
  <c r="U51" i="2"/>
  <c r="T51" i="2"/>
  <c r="S51" i="2"/>
  <c r="AL51" i="2" s="1"/>
  <c r="R51" i="2"/>
  <c r="Q51" i="2"/>
  <c r="P51" i="2" a="1"/>
  <c r="P51" i="2" s="1"/>
  <c r="O51" i="2"/>
  <c r="N51" i="2"/>
  <c r="M51" i="2"/>
  <c r="AS52" i="2"/>
  <c r="AK52" i="2" a="1"/>
  <c r="AK52" i="2" s="1"/>
  <c r="AC52" i="2"/>
  <c r="AB52" i="2"/>
  <c r="AA52" i="2"/>
  <c r="Z52" i="2"/>
  <c r="Y52" i="2"/>
  <c r="X52" i="2"/>
  <c r="W52" i="2"/>
  <c r="V52" i="2"/>
  <c r="U52" i="2"/>
  <c r="T52" i="2"/>
  <c r="S52" i="2"/>
  <c r="AL52" i="2" s="1"/>
  <c r="R52" i="2"/>
  <c r="Q52" i="2"/>
  <c r="P52" i="2" a="1"/>
  <c r="P52" i="2" s="1"/>
  <c r="O52" i="2"/>
  <c r="N52" i="2"/>
  <c r="M52" i="2"/>
  <c r="AS53" i="2"/>
  <c r="AK53" i="2" a="1"/>
  <c r="AK53" i="2" s="1"/>
  <c r="AC53" i="2"/>
  <c r="AB53" i="2"/>
  <c r="AA53" i="2"/>
  <c r="Z53" i="2"/>
  <c r="Y53" i="2"/>
  <c r="X53" i="2"/>
  <c r="W53" i="2"/>
  <c r="V53" i="2"/>
  <c r="U53" i="2"/>
  <c r="T53" i="2"/>
  <c r="S53" i="2"/>
  <c r="AL53" i="2" s="1"/>
  <c r="R53" i="2"/>
  <c r="Q53" i="2"/>
  <c r="P53" i="2" a="1"/>
  <c r="P53" i="2" s="1"/>
  <c r="O53" i="2"/>
  <c r="N53" i="2"/>
  <c r="M53" i="2"/>
  <c r="AS54" i="2"/>
  <c r="AK54" i="2" a="1"/>
  <c r="AK54" i="2" s="1"/>
  <c r="AC54" i="2"/>
  <c r="AB54" i="2"/>
  <c r="AA54" i="2"/>
  <c r="Z54" i="2"/>
  <c r="Y54" i="2"/>
  <c r="X54" i="2"/>
  <c r="W54" i="2"/>
  <c r="V54" i="2"/>
  <c r="U54" i="2"/>
  <c r="T54" i="2"/>
  <c r="S54" i="2"/>
  <c r="AL54" i="2" s="1"/>
  <c r="R54" i="2"/>
  <c r="Q54" i="2"/>
  <c r="P54" i="2" a="1"/>
  <c r="P54" i="2" s="1"/>
  <c r="O54" i="2"/>
  <c r="N54" i="2"/>
  <c r="M54" i="2"/>
  <c r="AS55" i="2"/>
  <c r="AK55" i="2" a="1"/>
  <c r="AK55" i="2" s="1"/>
  <c r="AC55" i="2"/>
  <c r="AB55" i="2"/>
  <c r="AA55" i="2"/>
  <c r="Z55" i="2"/>
  <c r="Y55" i="2"/>
  <c r="X55" i="2"/>
  <c r="W55" i="2"/>
  <c r="V55" i="2"/>
  <c r="U55" i="2"/>
  <c r="T55" i="2"/>
  <c r="S55" i="2"/>
  <c r="AL55" i="2" s="1"/>
  <c r="R55" i="2"/>
  <c r="Q55" i="2"/>
  <c r="P55" i="2" a="1"/>
  <c r="P55" i="2" s="1"/>
  <c r="O55" i="2"/>
  <c r="N55" i="2"/>
  <c r="M55" i="2"/>
  <c r="AS56" i="2"/>
  <c r="AT56" i="2" s="1"/>
  <c r="AK56" i="2" a="1"/>
  <c r="AK56" i="2" s="1"/>
  <c r="AC56" i="2"/>
  <c r="AB56" i="2"/>
  <c r="AA56" i="2"/>
  <c r="Z56" i="2"/>
  <c r="Y56" i="2"/>
  <c r="X56" i="2"/>
  <c r="W56" i="2"/>
  <c r="V56" i="2"/>
  <c r="U56" i="2"/>
  <c r="T56" i="2"/>
  <c r="S56" i="2"/>
  <c r="AL56" i="2" s="1"/>
  <c r="R56" i="2"/>
  <c r="Q56" i="2"/>
  <c r="P56" i="2" a="1"/>
  <c r="P56" i="2" s="1"/>
  <c r="O56" i="2"/>
  <c r="N56" i="2"/>
  <c r="M56" i="2"/>
  <c r="AK57" i="2" a="1"/>
  <c r="AK57" i="2" s="1"/>
  <c r="AC57" i="2"/>
  <c r="AB57" i="2"/>
  <c r="AA57" i="2"/>
  <c r="Z57" i="2"/>
  <c r="Y57" i="2"/>
  <c r="X57" i="2"/>
  <c r="W57" i="2"/>
  <c r="V57" i="2"/>
  <c r="U57" i="2"/>
  <c r="T57" i="2"/>
  <c r="S57" i="2"/>
  <c r="AL57" i="2" s="1"/>
  <c r="R57" i="2"/>
  <c r="Q57" i="2"/>
  <c r="P57" i="2" a="1"/>
  <c r="P57" i="2" s="1"/>
  <c r="O57" i="2"/>
  <c r="N57" i="2"/>
  <c r="M57" i="2"/>
  <c r="Q51" i="1"/>
  <c r="N47" i="1"/>
  <c r="T51" i="1"/>
  <c r="S49" i="1"/>
  <c r="AL49" i="1" s="1"/>
  <c r="P57" i="1" a="1"/>
  <c r="P57" i="1" s="1"/>
  <c r="Q39" i="1"/>
  <c r="M47" i="1"/>
  <c r="W51" i="1"/>
  <c r="AA39" i="1"/>
  <c r="S47" i="1"/>
  <c r="AL47" i="1" s="1"/>
  <c r="O47" i="1"/>
  <c r="R39" i="1"/>
  <c r="P47" i="1" a="1"/>
  <c r="P47" i="1" s="1"/>
  <c r="AS39" i="1"/>
  <c r="AK25" i="1" a="1"/>
  <c r="AK25" i="1" s="1"/>
  <c r="AS28" i="1"/>
  <c r="U13" i="1"/>
  <c r="AS13" i="1"/>
  <c r="AS23" i="1"/>
  <c r="T23" i="1"/>
  <c r="U24" i="1" s="1"/>
  <c r="AK23" i="1" a="1"/>
  <c r="AK23" i="1" s="1"/>
  <c r="Q47" i="1"/>
  <c r="AA47" i="1"/>
  <c r="AB47" i="1"/>
  <c r="AS47" i="1"/>
  <c r="AA49" i="1"/>
  <c r="AS12" i="1"/>
  <c r="T41" i="1"/>
  <c r="U42" i="1" s="1"/>
  <c r="AC13" i="1"/>
  <c r="T13" i="1"/>
  <c r="U14" i="1" s="1"/>
  <c r="T37" i="1"/>
  <c r="U38" i="1" s="1"/>
  <c r="W49" i="1"/>
  <c r="AA53" i="1"/>
  <c r="AK17" i="1" a="1"/>
  <c r="AK17" i="1" s="1"/>
  <c r="AC49" i="1"/>
  <c r="AG49" i="1" s="1"/>
  <c r="N41" i="1"/>
  <c r="R41" i="1"/>
  <c r="T25" i="1"/>
  <c r="U26" i="1" s="1"/>
  <c r="AC41" i="1"/>
  <c r="AE41" i="1" s="1"/>
  <c r="M49" i="1"/>
  <c r="N56" i="1"/>
  <c r="Y56" i="1"/>
  <c r="S55" i="1"/>
  <c r="AL55" i="1" s="1"/>
  <c r="Y55" i="1"/>
  <c r="S54" i="1"/>
  <c r="AL54" i="1" s="1"/>
  <c r="Y54" i="1"/>
  <c r="W52" i="1"/>
  <c r="Y52" i="1"/>
  <c r="AB50" i="1"/>
  <c r="Y50" i="1"/>
  <c r="AA48" i="1"/>
  <c r="Y48" i="1"/>
  <c r="AK46" i="1" a="1"/>
  <c r="AK46" i="1" s="1"/>
  <c r="Y46" i="1"/>
  <c r="AK44" i="1" a="1"/>
  <c r="AK44" i="1" s="1"/>
  <c r="Y44" i="1"/>
  <c r="X42" i="1"/>
  <c r="Y42" i="1"/>
  <c r="O40" i="1"/>
  <c r="Y40" i="1"/>
  <c r="AK36" i="1" a="1"/>
  <c r="AK36" i="1" s="1"/>
  <c r="AK30" i="1" a="1"/>
  <c r="AK30" i="1" s="1"/>
  <c r="AS24" i="1"/>
  <c r="AC16" i="1"/>
  <c r="AK11" i="1" a="1"/>
  <c r="AK11" i="1" s="1"/>
  <c r="AC24" i="1"/>
  <c r="Z40" i="1"/>
  <c r="O42" i="1"/>
  <c r="R50" i="1"/>
  <c r="AK57" i="1" a="1"/>
  <c r="AK57" i="1" s="1"/>
  <c r="Y57" i="1"/>
  <c r="N51" i="1"/>
  <c r="Y51" i="1"/>
  <c r="AK49" i="1" a="1"/>
  <c r="AK49" i="1" s="1"/>
  <c r="Y49" i="1"/>
  <c r="AK45" i="1" a="1"/>
  <c r="AK45" i="1" s="1"/>
  <c r="Y45" i="1"/>
  <c r="X43" i="1"/>
  <c r="Y43" i="1"/>
  <c r="AK41" i="1" a="1"/>
  <c r="AK41" i="1" s="1"/>
  <c r="Y41" i="1"/>
  <c r="N39" i="1"/>
  <c r="Y39" i="1"/>
  <c r="AK37" i="1" a="1"/>
  <c r="AK37" i="1" s="1"/>
  <c r="AK33" i="1" a="1"/>
  <c r="AK33" i="1" s="1"/>
  <c r="AK31" i="1" a="1"/>
  <c r="AK31" i="1" s="1"/>
  <c r="AK29" i="1" a="1"/>
  <c r="AK29" i="1" s="1"/>
  <c r="AK14" i="1" a="1"/>
  <c r="AK14" i="1" s="1"/>
  <c r="O48" i="1"/>
  <c r="P52" i="1" a="1"/>
  <c r="P52" i="1" s="1"/>
  <c r="AK52" i="1" a="1"/>
  <c r="AK52" i="1" s="1"/>
  <c r="O52" i="1"/>
  <c r="T52" i="1"/>
  <c r="U53" i="1" s="1"/>
  <c r="X50" i="1"/>
  <c r="S50" i="1"/>
  <c r="AL50" i="1" s="1"/>
  <c r="AC50" i="1"/>
  <c r="AG50" i="1" s="1"/>
  <c r="P50" i="1" a="1"/>
  <c r="P50" i="1" s="1"/>
  <c r="AK50" i="1" a="1"/>
  <c r="AK50" i="1" s="1"/>
  <c r="O50" i="1"/>
  <c r="T50" i="1"/>
  <c r="U51" i="1" s="1"/>
  <c r="Z50" i="1"/>
  <c r="AS50" i="1"/>
  <c r="AA50" i="1"/>
  <c r="Q50" i="1"/>
  <c r="AK48" i="1" a="1"/>
  <c r="AK48" i="1" s="1"/>
  <c r="P48" i="1" a="1"/>
  <c r="P48" i="1" s="1"/>
  <c r="Q48" i="1"/>
  <c r="AB48" i="1"/>
  <c r="W48" i="1"/>
  <c r="R48" i="1"/>
  <c r="M48" i="1"/>
  <c r="AK42" i="1" a="1"/>
  <c r="AK42" i="1" s="1"/>
  <c r="P42" i="1" a="1"/>
  <c r="P42" i="1" s="1"/>
  <c r="R42" i="1"/>
  <c r="P40" i="1" a="1"/>
  <c r="P40" i="1" s="1"/>
  <c r="V40" i="1"/>
  <c r="N40" i="1"/>
  <c r="W40" i="1"/>
  <c r="R40" i="1"/>
  <c r="M40" i="1"/>
  <c r="AK38" i="1" a="1"/>
  <c r="AK38" i="1" s="1"/>
  <c r="AC38" i="1"/>
  <c r="AS36" i="1"/>
  <c r="T36" i="1"/>
  <c r="U37" i="1" s="1"/>
  <c r="AK28" i="1" a="1"/>
  <c r="AK28" i="1" s="1"/>
  <c r="AK26" i="1" a="1"/>
  <c r="AK26" i="1" s="1"/>
  <c r="AS26" i="1"/>
  <c r="T24" i="1"/>
  <c r="U25" i="1" s="1"/>
  <c r="AK18" i="1" a="1"/>
  <c r="AK18" i="1" s="1"/>
  <c r="T18" i="1"/>
  <c r="U19" i="1" s="1"/>
  <c r="AS16" i="1"/>
  <c r="AS14" i="1"/>
  <c r="U16" i="1"/>
  <c r="AK24" i="1" a="1"/>
  <c r="AK24" i="1" s="1"/>
  <c r="T38" i="1"/>
  <c r="U39" i="1" s="1"/>
  <c r="AS38" i="1"/>
  <c r="T40" i="1"/>
  <c r="U41" i="1" s="1"/>
  <c r="AS42" i="1"/>
  <c r="T48" i="1"/>
  <c r="U49" i="1" s="1"/>
  <c r="AS48" i="1"/>
  <c r="N50" i="1"/>
  <c r="N52" i="1"/>
  <c r="W50" i="1"/>
  <c r="M50" i="1"/>
  <c r="R52" i="1"/>
  <c r="AK40" i="1" a="1"/>
  <c r="AK40" i="1" s="1"/>
  <c r="N48" i="1"/>
  <c r="U48" i="1"/>
  <c r="X48" i="1"/>
  <c r="Q42" i="1"/>
  <c r="T14" i="1"/>
  <c r="U15" i="1" s="1"/>
  <c r="T26" i="1"/>
  <c r="U27" i="1" s="1"/>
  <c r="M51" i="1"/>
  <c r="S51" i="1"/>
  <c r="AL51" i="1" s="1"/>
  <c r="P39" i="1" a="1"/>
  <c r="P39" i="1" s="1"/>
  <c r="X51" i="1"/>
  <c r="V39" i="1"/>
  <c r="AS30" i="1"/>
  <c r="P51" i="1" a="1"/>
  <c r="P51" i="1" s="1"/>
  <c r="AB51" i="1"/>
  <c r="N42" i="1"/>
  <c r="X39" i="1"/>
  <c r="AC33" i="1"/>
  <c r="T27" i="1"/>
  <c r="U28" i="1" s="1"/>
  <c r="AA51" i="1"/>
  <c r="AA42" i="1"/>
  <c r="AS8" i="1"/>
  <c r="Z51" i="1"/>
  <c r="T54" i="1"/>
  <c r="U55" i="1" s="1"/>
  <c r="R51" i="1"/>
  <c r="AC15" i="1"/>
  <c r="R49" i="1"/>
  <c r="N49" i="1"/>
  <c r="P49" i="1" a="1"/>
  <c r="P49" i="1" s="1"/>
  <c r="AS37" i="1"/>
  <c r="AC25" i="1"/>
  <c r="AS25" i="1"/>
  <c r="O49" i="1"/>
  <c r="AJ47" i="1"/>
  <c r="X49" i="1"/>
  <c r="AD47" i="1"/>
  <c r="AI47" i="1"/>
  <c r="AB49" i="1"/>
  <c r="AE47" i="1"/>
  <c r="AC37" i="1"/>
  <c r="T49" i="1"/>
  <c r="U50" i="1" s="1"/>
  <c r="Q49" i="1"/>
  <c r="Z49" i="1"/>
  <c r="X57" i="1"/>
  <c r="Q57" i="1"/>
  <c r="W57" i="1"/>
  <c r="W54" i="1"/>
  <c r="V57" i="1"/>
  <c r="M45" i="1"/>
  <c r="M57" i="1"/>
  <c r="AB40" i="1"/>
  <c r="Q52" i="1"/>
  <c r="AK54" i="1" a="1"/>
  <c r="AK54" i="1" s="1"/>
  <c r="AC57" i="1"/>
  <c r="AC28" i="1"/>
  <c r="AA57" i="1"/>
  <c r="AS40" i="1"/>
  <c r="V52" i="1"/>
  <c r="AS52" i="1"/>
  <c r="T45" i="1"/>
  <c r="U46" i="1" s="1"/>
  <c r="M54" i="1"/>
  <c r="AA52" i="1"/>
  <c r="AB52" i="1"/>
  <c r="T16" i="1"/>
  <c r="U17" i="1" s="1"/>
  <c r="S57" i="1"/>
  <c r="AL57" i="1" s="1"/>
  <c r="AG51" i="1"/>
  <c r="M42" i="1"/>
  <c r="Z52" i="1"/>
  <c r="T28" i="1"/>
  <c r="U29" i="1" s="1"/>
  <c r="Q40" i="1"/>
  <c r="X52" i="1"/>
  <c r="M43" i="1"/>
  <c r="Q54" i="1"/>
  <c r="AB54" i="1"/>
  <c r="V42" i="1"/>
  <c r="S42" i="1"/>
  <c r="AL42" i="1" s="1"/>
  <c r="N46" i="1"/>
  <c r="T42" i="1"/>
  <c r="U43" i="1" s="1"/>
  <c r="W42" i="1"/>
  <c r="AS18" i="1"/>
  <c r="Z42" i="1"/>
  <c r="AA43" i="1"/>
  <c r="X54" i="1"/>
  <c r="U9" i="1"/>
  <c r="AB42" i="1"/>
  <c r="P54" i="1" a="1"/>
  <c r="P54" i="1" s="1"/>
  <c r="AS54" i="1"/>
  <c r="T30" i="1"/>
  <c r="U31" i="1" s="1"/>
  <c r="AH42" i="1"/>
  <c r="N54" i="1"/>
  <c r="V54" i="1"/>
  <c r="AS19" i="1"/>
  <c r="AF42" i="1"/>
  <c r="AJ42" i="1"/>
  <c r="AA54" i="1"/>
  <c r="AC54" i="1"/>
  <c r="AD54" i="1" s="1"/>
  <c r="AC18" i="1"/>
  <c r="AC30" i="1"/>
  <c r="O54" i="1"/>
  <c r="AA56" i="1"/>
  <c r="T56" i="1"/>
  <c r="U57" i="1" s="1"/>
  <c r="W56" i="1"/>
  <c r="M56" i="1"/>
  <c r="AC22" i="1"/>
  <c r="M46" i="1"/>
  <c r="P46" i="1" a="1"/>
  <c r="P46" i="1" s="1"/>
  <c r="O56" i="1"/>
  <c r="Z54" i="1"/>
  <c r="AJ51" i="1"/>
  <c r="O57" i="1"/>
  <c r="AS34" i="1"/>
  <c r="Q56" i="1"/>
  <c r="AA46" i="1"/>
  <c r="AK56" i="1" a="1"/>
  <c r="AK56" i="1" s="1"/>
  <c r="X56" i="1"/>
  <c r="X46" i="1"/>
  <c r="Z56" i="1"/>
  <c r="Q46" i="1"/>
  <c r="AS11" i="1"/>
  <c r="O46" i="1"/>
  <c r="AK22" i="1" a="1"/>
  <c r="AK22" i="1" s="1"/>
  <c r="T32" i="1"/>
  <c r="U33" i="1" s="1"/>
  <c r="R46" i="1"/>
  <c r="N44" i="1"/>
  <c r="P56" i="1" a="1"/>
  <c r="P56" i="1" s="1"/>
  <c r="R56" i="1"/>
  <c r="AC34" i="1"/>
  <c r="AC46" i="1"/>
  <c r="AF46" i="1" s="1"/>
  <c r="T46" i="1"/>
  <c r="U47" i="1" s="1"/>
  <c r="W46" i="1"/>
  <c r="T22" i="1"/>
  <c r="U23" i="1" s="1"/>
  <c r="S46" i="1"/>
  <c r="AL46" i="1" s="1"/>
  <c r="Z46" i="1"/>
  <c r="AS22" i="1"/>
  <c r="S56" i="1"/>
  <c r="AL56" i="1" s="1"/>
  <c r="T11" i="1"/>
  <c r="U12" i="1" s="1"/>
  <c r="T34" i="1"/>
  <c r="U35" i="1" s="1"/>
  <c r="N55" i="1"/>
  <c r="AC11" i="1"/>
  <c r="AH47" i="1"/>
  <c r="AA55" i="1"/>
  <c r="AB46" i="1"/>
  <c r="AS46" i="1"/>
  <c r="AC56" i="1"/>
  <c r="AE56" i="1" s="1"/>
  <c r="X44" i="1"/>
  <c r="AB56" i="1"/>
  <c r="V46" i="1"/>
  <c r="V45" i="1"/>
  <c r="T33" i="1"/>
  <c r="U34" i="1" s="1"/>
  <c r="X45" i="1"/>
  <c r="AE51" i="1"/>
  <c r="AC43" i="1"/>
  <c r="AD43" i="1" s="1"/>
  <c r="AC45" i="1"/>
  <c r="AD45" i="1" s="1"/>
  <c r="AC9" i="1"/>
  <c r="AA44" i="1"/>
  <c r="S41" i="1"/>
  <c r="AL41" i="1" s="1"/>
  <c r="X41" i="1"/>
  <c r="Z45" i="1"/>
  <c r="Q45" i="1"/>
  <c r="AC20" i="1"/>
  <c r="M44" i="1"/>
  <c r="AF47" i="1"/>
  <c r="T19" i="1"/>
  <c r="U20" i="1" s="1"/>
  <c r="O44" i="1"/>
  <c r="W55" i="1"/>
  <c r="AC10" i="1"/>
  <c r="AC32" i="1"/>
  <c r="T31" i="1"/>
  <c r="U32" i="1" s="1"/>
  <c r="T29" i="1"/>
  <c r="U30" i="1" s="1"/>
  <c r="AB41" i="1"/>
  <c r="AS45" i="1"/>
  <c r="V44" i="1"/>
  <c r="AK20" i="1" a="1"/>
  <c r="AK20" i="1" s="1"/>
  <c r="AK21" i="1" a="1"/>
  <c r="AK21" i="1" s="1"/>
  <c r="R44" i="1"/>
  <c r="Q55" i="1"/>
  <c r="AK32" i="1" a="1"/>
  <c r="AK32" i="1" s="1"/>
  <c r="AA45" i="1"/>
  <c r="AS9" i="1"/>
  <c r="AC21" i="1"/>
  <c r="AS41" i="1"/>
  <c r="AC8" i="1"/>
  <c r="T44" i="1"/>
  <c r="U45" i="1" s="1"/>
  <c r="M55" i="1"/>
  <c r="T10" i="1"/>
  <c r="U11" i="1" s="1"/>
  <c r="AS33" i="1"/>
  <c r="P43" i="1" a="1"/>
  <c r="P43" i="1" s="1"/>
  <c r="AC55" i="1"/>
  <c r="AK55" i="1" a="1"/>
  <c r="AK55" i="1" s="1"/>
  <c r="AS10" i="1"/>
  <c r="AA41" i="1"/>
  <c r="O55" i="1"/>
  <c r="AS17" i="1"/>
  <c r="V43" i="1"/>
  <c r="AS20" i="1"/>
  <c r="AB45" i="1"/>
  <c r="AC29" i="1"/>
  <c r="AS32" i="1"/>
  <c r="W44" i="1"/>
  <c r="AH51" i="1"/>
  <c r="AC17" i="1"/>
  <c r="AK19" i="1" a="1"/>
  <c r="AK19" i="1" s="1"/>
  <c r="AC31" i="1"/>
  <c r="M41" i="1"/>
  <c r="Z44" i="1"/>
  <c r="T17" i="1"/>
  <c r="U18" i="1" s="1"/>
  <c r="O45" i="1"/>
  <c r="Z41" i="1"/>
  <c r="AD51" i="1"/>
  <c r="AS21" i="1"/>
  <c r="Q41" i="1"/>
  <c r="AB44" i="1"/>
  <c r="S45" i="1"/>
  <c r="AL45" i="1" s="1"/>
  <c r="AS31" i="1"/>
  <c r="T9" i="1"/>
  <c r="U10" i="1" s="1"/>
  <c r="AS29" i="1"/>
  <c r="O41" i="1"/>
  <c r="P45" i="1" a="1"/>
  <c r="P45" i="1" s="1"/>
  <c r="AI39" i="1"/>
  <c r="AI51" i="1"/>
  <c r="T21" i="1"/>
  <c r="U22" i="1" s="1"/>
  <c r="W45" i="1"/>
  <c r="N45" i="1"/>
  <c r="W41" i="1"/>
  <c r="AS44" i="1"/>
  <c r="N43" i="1"/>
  <c r="S43" i="1"/>
  <c r="AL43" i="1" s="1"/>
  <c r="AC44" i="1"/>
  <c r="AJ44" i="1" s="1"/>
  <c r="T20" i="1"/>
  <c r="U21" i="1" s="1"/>
  <c r="P41" i="1" a="1"/>
  <c r="P41" i="1" s="1"/>
  <c r="R45" i="1"/>
  <c r="AA40" i="1"/>
  <c r="Q44" i="1"/>
  <c r="V48" i="1"/>
  <c r="S52" i="1"/>
  <c r="AL52" i="1" s="1"/>
  <c r="P44" i="1" a="1"/>
  <c r="P44" i="1" s="1"/>
  <c r="S44" i="1"/>
  <c r="AL44" i="1" s="1"/>
  <c r="V55" i="1"/>
  <c r="R55" i="1"/>
  <c r="AC36" i="1"/>
  <c r="P55" i="1" a="1"/>
  <c r="P55" i="1" s="1"/>
  <c r="AC48" i="1"/>
  <c r="AD48" i="1" s="1"/>
  <c r="S40" i="1"/>
  <c r="AL40" i="1" s="1"/>
  <c r="AE42" i="1"/>
  <c r="AC40" i="1"/>
  <c r="AG42" i="1"/>
  <c r="AC52" i="1"/>
  <c r="AG39" i="1"/>
  <c r="X40" i="1"/>
  <c r="U52" i="1"/>
  <c r="S48" i="1"/>
  <c r="AL48" i="1" s="1"/>
  <c r="AS55" i="1"/>
  <c r="Z55" i="1"/>
  <c r="X55" i="1"/>
  <c r="AS43" i="1"/>
  <c r="V51" i="1"/>
  <c r="AB55" i="1"/>
  <c r="T57" i="1"/>
  <c r="AB57" i="1"/>
  <c r="BI12" i="1"/>
  <c r="BI14" i="1" s="1"/>
  <c r="O51" i="1"/>
  <c r="T55" i="1"/>
  <c r="U56" i="1" s="1"/>
  <c r="R57" i="1"/>
  <c r="Z57" i="1"/>
  <c r="AS56" i="1"/>
  <c r="V56" i="1"/>
  <c r="V49" i="1"/>
  <c r="R54" i="1"/>
  <c r="AD42" i="1"/>
  <c r="AK27" i="1" a="1"/>
  <c r="AK27" i="1" s="1"/>
  <c r="N53" i="1"/>
  <c r="AB53" i="1"/>
  <c r="AS53" i="1"/>
  <c r="Z53" i="1"/>
  <c r="S53" i="1"/>
  <c r="AL53" i="1" s="1"/>
  <c r="O53" i="1"/>
  <c r="P53" i="1" a="1"/>
  <c r="P53" i="1" s="1"/>
  <c r="R53" i="1"/>
  <c r="T53" i="1"/>
  <c r="U54" i="1" s="1"/>
  <c r="AM18" i="1" a="1"/>
  <c r="AM18" i="1" s="1"/>
  <c r="V53" i="1"/>
  <c r="AK53" i="1" a="1"/>
  <c r="AK53" i="1" s="1"/>
  <c r="W53" i="1"/>
  <c r="AC53" i="1"/>
  <c r="X53" i="1"/>
  <c r="Q53" i="1"/>
  <c r="M53" i="1"/>
  <c r="AM20" i="1" a="1"/>
  <c r="AM20" i="1" s="1"/>
  <c r="AK35" i="1" a="1"/>
  <c r="AK35" i="1" s="1"/>
  <c r="T35" i="1"/>
  <c r="U36" i="1" s="1"/>
  <c r="AS35" i="1"/>
  <c r="AC35" i="1"/>
  <c r="AE39" i="1"/>
  <c r="AH39" i="1"/>
  <c r="AD39" i="1"/>
  <c r="AJ39" i="1"/>
  <c r="AI49" i="1"/>
  <c r="S39" i="1"/>
  <c r="AL39" i="1" s="1"/>
  <c r="AB39" i="1"/>
  <c r="T39" i="1"/>
  <c r="U40" i="1" s="1"/>
  <c r="Z39" i="1"/>
  <c r="O39" i="1"/>
  <c r="AK47" i="1" a="1"/>
  <c r="AK47" i="1" s="1"/>
  <c r="R47" i="1"/>
  <c r="AK34" i="1" a="1"/>
  <c r="AK34" i="1" s="1"/>
  <c r="AC19" i="1"/>
  <c r="AK43" i="1" a="1"/>
  <c r="AK43" i="1" s="1"/>
  <c r="AB43" i="1"/>
  <c r="T43" i="1"/>
  <c r="U44" i="1" s="1"/>
  <c r="O43" i="1"/>
  <c r="Z43" i="1"/>
  <c r="R43" i="1"/>
  <c r="AJ57" i="2" l="1"/>
  <c r="AI57" i="2"/>
  <c r="AH57" i="2"/>
  <c r="AG57" i="2"/>
  <c r="AF57" i="2"/>
  <c r="AE57" i="2"/>
  <c r="AD57" i="2"/>
  <c r="AJ56" i="2"/>
  <c r="AI56" i="2"/>
  <c r="AH56" i="2"/>
  <c r="AG56" i="2"/>
  <c r="AF56" i="2"/>
  <c r="AE56" i="2"/>
  <c r="AD56" i="2"/>
  <c r="AJ55" i="2"/>
  <c r="AI55" i="2"/>
  <c r="AH55" i="2"/>
  <c r="AG55" i="2"/>
  <c r="AF55" i="2"/>
  <c r="AE55" i="2"/>
  <c r="AD55" i="2"/>
  <c r="AT55" i="2"/>
  <c r="AJ54" i="2"/>
  <c r="AI54" i="2"/>
  <c r="AH54" i="2"/>
  <c r="AG54" i="2"/>
  <c r="AF54" i="2"/>
  <c r="AE54" i="2"/>
  <c r="AD54" i="2"/>
  <c r="AT54" i="2"/>
  <c r="AJ53" i="2"/>
  <c r="AI53" i="2"/>
  <c r="AH53" i="2"/>
  <c r="AG53" i="2"/>
  <c r="AF53" i="2"/>
  <c r="AE53" i="2"/>
  <c r="AD53" i="2"/>
  <c r="AT53" i="2"/>
  <c r="AJ52" i="2"/>
  <c r="AI52" i="2"/>
  <c r="AH52" i="2"/>
  <c r="AG52" i="2"/>
  <c r="AF52" i="2"/>
  <c r="AE52" i="2"/>
  <c r="AD52" i="2"/>
  <c r="AT52" i="2"/>
  <c r="AJ51" i="2"/>
  <c r="AI51" i="2"/>
  <c r="AH51" i="2"/>
  <c r="AG51" i="2"/>
  <c r="AF51" i="2"/>
  <c r="AE51" i="2"/>
  <c r="AD51" i="2"/>
  <c r="AT51" i="2"/>
  <c r="AJ50" i="2"/>
  <c r="AI50" i="2"/>
  <c r="AH50" i="2"/>
  <c r="AG50" i="2"/>
  <c r="AF50" i="2"/>
  <c r="AE50" i="2"/>
  <c r="AD50" i="2"/>
  <c r="AT50" i="2"/>
  <c r="AJ49" i="2"/>
  <c r="AI49" i="2"/>
  <c r="AH49" i="2"/>
  <c r="AG49" i="2"/>
  <c r="AF49" i="2"/>
  <c r="AE49" i="2"/>
  <c r="AD49" i="2"/>
  <c r="AT49" i="2"/>
  <c r="AJ48" i="2"/>
  <c r="AI48" i="2"/>
  <c r="AH48" i="2"/>
  <c r="AG48" i="2"/>
  <c r="AF48" i="2"/>
  <c r="AE48" i="2"/>
  <c r="AD48" i="2"/>
  <c r="AT48" i="2"/>
  <c r="AJ47" i="2"/>
  <c r="AI47" i="2"/>
  <c r="AH47" i="2"/>
  <c r="AG47" i="2"/>
  <c r="AF47" i="2"/>
  <c r="AE47" i="2"/>
  <c r="AD47" i="2"/>
  <c r="AT47" i="2"/>
  <c r="AM25" i="2" a="1"/>
  <c r="AM25" i="2" s="1"/>
  <c r="AM23" i="2" a="1"/>
  <c r="AM23" i="2" s="1"/>
  <c r="AJ46" i="2"/>
  <c r="AI46" i="2"/>
  <c r="AH46" i="2"/>
  <c r="AG46" i="2"/>
  <c r="AF46" i="2"/>
  <c r="AE46" i="2"/>
  <c r="AD46" i="2"/>
  <c r="AM30" i="2" a="1"/>
  <c r="AM30" i="2" s="1"/>
  <c r="AM28" i="2" a="1"/>
  <c r="AM28" i="2" s="1"/>
  <c r="AT46" i="2"/>
  <c r="AJ45" i="2"/>
  <c r="AI45" i="2"/>
  <c r="AH45" i="2"/>
  <c r="AG45" i="2"/>
  <c r="AF45" i="2"/>
  <c r="AE45" i="2"/>
  <c r="AD45" i="2"/>
  <c r="AY8" i="2" a="1"/>
  <c r="AY8" i="2" s="1"/>
  <c r="AT45" i="2"/>
  <c r="AJ44" i="2"/>
  <c r="AI44" i="2"/>
  <c r="AH44" i="2"/>
  <c r="AG44" i="2"/>
  <c r="AF44" i="2"/>
  <c r="AE44" i="2"/>
  <c r="AD44" i="2"/>
  <c r="AT44" i="2"/>
  <c r="AJ43" i="2"/>
  <c r="AI43" i="2"/>
  <c r="AH43" i="2"/>
  <c r="AG43" i="2"/>
  <c r="AF43" i="2"/>
  <c r="AE43" i="2"/>
  <c r="AD43" i="2"/>
  <c r="AT43" i="2"/>
  <c r="AJ42" i="2"/>
  <c r="AI42" i="2"/>
  <c r="AH42" i="2"/>
  <c r="AG42" i="2"/>
  <c r="AF42" i="2"/>
  <c r="AE42" i="2"/>
  <c r="AD42" i="2"/>
  <c r="AT42" i="2"/>
  <c r="AJ41" i="2"/>
  <c r="AI41" i="2"/>
  <c r="AH41" i="2"/>
  <c r="AG41" i="2"/>
  <c r="AF41" i="2"/>
  <c r="AE41" i="2"/>
  <c r="AD41" i="2"/>
  <c r="AT41" i="2"/>
  <c r="AJ40" i="2"/>
  <c r="AI40" i="2"/>
  <c r="AH40" i="2"/>
  <c r="AG40" i="2"/>
  <c r="AF40" i="2"/>
  <c r="AE40" i="2"/>
  <c r="AD40" i="2"/>
  <c r="AT40" i="2"/>
  <c r="AJ39" i="2"/>
  <c r="AI39" i="2"/>
  <c r="AH39" i="2"/>
  <c r="AG39" i="2"/>
  <c r="AF39" i="2"/>
  <c r="AE39" i="2"/>
  <c r="AD39" i="2"/>
  <c r="AT39" i="2"/>
  <c r="AJ38" i="2"/>
  <c r="AI38" i="2"/>
  <c r="AH38" i="2"/>
  <c r="AG38" i="2"/>
  <c r="AF38" i="2"/>
  <c r="AE38" i="2"/>
  <c r="AD38" i="2"/>
  <c r="AT38" i="2"/>
  <c r="AJ37" i="2"/>
  <c r="AI37" i="2"/>
  <c r="AH37" i="2"/>
  <c r="AG37" i="2"/>
  <c r="AF37" i="2"/>
  <c r="AE37" i="2"/>
  <c r="AD37" i="2"/>
  <c r="AT37" i="2"/>
  <c r="AJ36" i="2"/>
  <c r="AI36" i="2"/>
  <c r="AH36" i="2"/>
  <c r="AG36" i="2"/>
  <c r="AF36" i="2"/>
  <c r="AE36" i="2"/>
  <c r="AD36" i="2"/>
  <c r="AT36" i="2"/>
  <c r="AJ35" i="2"/>
  <c r="AI35" i="2"/>
  <c r="AH35" i="2"/>
  <c r="AG35" i="2"/>
  <c r="AF35" i="2"/>
  <c r="AE35" i="2"/>
  <c r="AD35" i="2"/>
  <c r="AT35" i="2"/>
  <c r="AJ34" i="2"/>
  <c r="AI34" i="2"/>
  <c r="AH34" i="2"/>
  <c r="AG34" i="2"/>
  <c r="AF34" i="2"/>
  <c r="AE34" i="2"/>
  <c r="AD34" i="2"/>
  <c r="AT34" i="2"/>
  <c r="AJ33" i="2"/>
  <c r="AI33" i="2"/>
  <c r="AH33" i="2"/>
  <c r="AG33" i="2"/>
  <c r="AF33" i="2"/>
  <c r="AE33" i="2"/>
  <c r="AD33" i="2"/>
  <c r="AT33" i="2"/>
  <c r="AJ32" i="2"/>
  <c r="AI32" i="2"/>
  <c r="AH32" i="2"/>
  <c r="AG32" i="2"/>
  <c r="AF32" i="2"/>
  <c r="AE32" i="2"/>
  <c r="AD32" i="2"/>
  <c r="AT32" i="2"/>
  <c r="AJ31" i="2"/>
  <c r="AI31" i="2"/>
  <c r="AH31" i="2"/>
  <c r="AG31" i="2"/>
  <c r="AF31" i="2"/>
  <c r="AE31" i="2"/>
  <c r="AD31" i="2"/>
  <c r="AT31" i="2"/>
  <c r="AJ30" i="2"/>
  <c r="AI30" i="2"/>
  <c r="AH30" i="2"/>
  <c r="AG30" i="2"/>
  <c r="AF30" i="2"/>
  <c r="AE30" i="2"/>
  <c r="AD30" i="2"/>
  <c r="AT30" i="2"/>
  <c r="AJ29" i="2"/>
  <c r="AI29" i="2"/>
  <c r="AH29" i="2"/>
  <c r="AG29" i="2"/>
  <c r="AF29" i="2"/>
  <c r="AE29" i="2"/>
  <c r="AD29" i="2"/>
  <c r="AT29" i="2"/>
  <c r="AJ28" i="2"/>
  <c r="AI28" i="2"/>
  <c r="AH28" i="2"/>
  <c r="AG28" i="2"/>
  <c r="AF28" i="2"/>
  <c r="AE28" i="2"/>
  <c r="AD28" i="2"/>
  <c r="AT28" i="2"/>
  <c r="AJ27" i="2"/>
  <c r="AI27" i="2"/>
  <c r="AH27" i="2"/>
  <c r="AG27" i="2"/>
  <c r="AF27" i="2"/>
  <c r="AE27" i="2"/>
  <c r="AD27" i="2"/>
  <c r="AT27" i="2"/>
  <c r="AJ26" i="2"/>
  <c r="AI26" i="2"/>
  <c r="AH26" i="2"/>
  <c r="AG26" i="2"/>
  <c r="AF26" i="2"/>
  <c r="AE26" i="2"/>
  <c r="AD26" i="2"/>
  <c r="AT26" i="2"/>
  <c r="AJ25" i="2"/>
  <c r="AI25" i="2"/>
  <c r="AH25" i="2"/>
  <c r="AG25" i="2"/>
  <c r="AF25" i="2"/>
  <c r="AE25" i="2"/>
  <c r="AD25" i="2"/>
  <c r="AT25" i="2"/>
  <c r="AJ24" i="2"/>
  <c r="AI24" i="2"/>
  <c r="AH24" i="2"/>
  <c r="AG24" i="2"/>
  <c r="AF24" i="2"/>
  <c r="AE24" i="2"/>
  <c r="AD24" i="2"/>
  <c r="AT24" i="2"/>
  <c r="AJ23" i="2"/>
  <c r="AI23" i="2"/>
  <c r="AH23" i="2"/>
  <c r="AG23" i="2"/>
  <c r="AF23" i="2"/>
  <c r="AE23" i="2"/>
  <c r="AD23" i="2"/>
  <c r="AT23" i="2"/>
  <c r="AJ22" i="2"/>
  <c r="AI22" i="2"/>
  <c r="AH22" i="2"/>
  <c r="AG22" i="2"/>
  <c r="AF22" i="2"/>
  <c r="AE22" i="2"/>
  <c r="AD22" i="2"/>
  <c r="AT22" i="2"/>
  <c r="AJ21" i="2"/>
  <c r="AI21" i="2"/>
  <c r="AH21" i="2"/>
  <c r="AG21" i="2"/>
  <c r="AF21" i="2"/>
  <c r="AE21" i="2"/>
  <c r="AD21" i="2"/>
  <c r="AT21" i="2"/>
  <c r="AJ20" i="2"/>
  <c r="AI20" i="2"/>
  <c r="AH20" i="2"/>
  <c r="AG20" i="2"/>
  <c r="AF20" i="2"/>
  <c r="AE20" i="2"/>
  <c r="AD20" i="2"/>
  <c r="AT20" i="2"/>
  <c r="AJ19" i="2"/>
  <c r="AI19" i="2"/>
  <c r="AH19" i="2"/>
  <c r="AG19" i="2"/>
  <c r="AF19" i="2"/>
  <c r="AE19" i="2"/>
  <c r="AD19" i="2"/>
  <c r="AT19" i="2"/>
  <c r="AJ18" i="2"/>
  <c r="AI18" i="2"/>
  <c r="AH18" i="2"/>
  <c r="AG18" i="2"/>
  <c r="AF18" i="2"/>
  <c r="AE18" i="2"/>
  <c r="AD18" i="2"/>
  <c r="AT18" i="2"/>
  <c r="AJ17" i="2"/>
  <c r="AI17" i="2"/>
  <c r="AH17" i="2"/>
  <c r="AG17" i="2"/>
  <c r="AF17" i="2"/>
  <c r="AE17" i="2"/>
  <c r="AD17" i="2"/>
  <c r="AT17" i="2"/>
  <c r="AJ16" i="2"/>
  <c r="AI16" i="2"/>
  <c r="AH16" i="2"/>
  <c r="AG16" i="2"/>
  <c r="AF16" i="2"/>
  <c r="AE16" i="2"/>
  <c r="AD16" i="2"/>
  <c r="AT16" i="2"/>
  <c r="P8" i="2"/>
  <c r="P9" i="2" a="1"/>
  <c r="P9" i="2" s="1"/>
  <c r="P10" i="2" a="1"/>
  <c r="P10" i="2" s="1"/>
  <c r="P11" i="2" a="1"/>
  <c r="P11" i="2" s="1"/>
  <c r="AJ15" i="2"/>
  <c r="AI15" i="2"/>
  <c r="AH15" i="2"/>
  <c r="AG15" i="2"/>
  <c r="AF15" i="2"/>
  <c r="AE15" i="2"/>
  <c r="AD15" i="2"/>
  <c r="AT15" i="2"/>
  <c r="AJ14" i="2"/>
  <c r="AI14" i="2"/>
  <c r="AH14" i="2"/>
  <c r="AG14" i="2"/>
  <c r="AF14" i="2"/>
  <c r="AE14" i="2"/>
  <c r="AD14" i="2"/>
  <c r="AT14" i="2"/>
  <c r="AJ13" i="2"/>
  <c r="AI13" i="2"/>
  <c r="AH13" i="2"/>
  <c r="AG13" i="2"/>
  <c r="AF13" i="2"/>
  <c r="AE13" i="2"/>
  <c r="AD13" i="2"/>
  <c r="AT13" i="2"/>
  <c r="AW14" i="2"/>
  <c r="AZ13" i="2"/>
  <c r="AY13" i="2"/>
  <c r="AJ12" i="2"/>
  <c r="AI12" i="2"/>
  <c r="AH12" i="2"/>
  <c r="AG12" i="2"/>
  <c r="AF12" i="2"/>
  <c r="AE12" i="2"/>
  <c r="AD12" i="2"/>
  <c r="AT12" i="2"/>
  <c r="BI15" i="2"/>
  <c r="BI14" i="2"/>
  <c r="BI13" i="2"/>
  <c r="AG11" i="2"/>
  <c r="AD11" i="2"/>
  <c r="AT11" i="2"/>
  <c r="AG10" i="2"/>
  <c r="AD10" i="2"/>
  <c r="AT10" i="2"/>
  <c r="AG9" i="2"/>
  <c r="AD9" i="2"/>
  <c r="AT9" i="2"/>
  <c r="AZ10" i="2"/>
  <c r="AY10" i="2"/>
  <c r="AW9" i="2"/>
  <c r="AG8" i="2"/>
  <c r="AD8" i="2"/>
  <c r="BA11" i="2"/>
  <c r="BA8" i="2" s="1"/>
  <c r="AT57" i="2"/>
  <c r="AT8" i="2"/>
  <c r="P34" i="1" a="1"/>
  <c r="P34" i="1" s="1"/>
  <c r="P38" i="1" a="1"/>
  <c r="P38" i="1" s="1"/>
  <c r="P29" i="1" a="1"/>
  <c r="P29" i="1" s="1"/>
  <c r="P37" i="1" a="1"/>
  <c r="P37" i="1" s="1"/>
  <c r="P36" i="1" a="1"/>
  <c r="P36" i="1" s="1"/>
  <c r="P26" i="1" a="1"/>
  <c r="P26" i="1" s="1"/>
  <c r="P30" i="1" a="1"/>
  <c r="P30" i="1" s="1"/>
  <c r="P33" i="1" a="1"/>
  <c r="P33" i="1" s="1"/>
  <c r="P32" i="1" a="1"/>
  <c r="P32" i="1" s="1"/>
  <c r="P35" i="1" a="1"/>
  <c r="P35" i="1" s="1"/>
  <c r="P27" i="1" a="1"/>
  <c r="P27" i="1" s="1"/>
  <c r="P28" i="1" a="1"/>
  <c r="P28" i="1" s="1"/>
  <c r="P31" i="1" a="1"/>
  <c r="P31" i="1" s="1"/>
  <c r="P25" i="1" a="1"/>
  <c r="P25" i="1" s="1"/>
  <c r="P22" i="1" a="1"/>
  <c r="P22" i="1" s="1"/>
  <c r="P24" i="1" a="1"/>
  <c r="P24" i="1" s="1"/>
  <c r="P15" i="1" a="1"/>
  <c r="P15" i="1" s="1"/>
  <c r="P23" i="1" a="1"/>
  <c r="P23" i="1" s="1"/>
  <c r="P21" i="1" a="1"/>
  <c r="P21" i="1" s="1"/>
  <c r="P20" i="1" a="1"/>
  <c r="P20" i="1" s="1"/>
  <c r="P17" i="1" a="1"/>
  <c r="P17" i="1" s="1"/>
  <c r="P16" i="1" a="1"/>
  <c r="P16" i="1" s="1"/>
  <c r="P19" i="1" a="1"/>
  <c r="P19" i="1" s="1"/>
  <c r="P18" i="1" a="1"/>
  <c r="P18" i="1" s="1"/>
  <c r="P14" i="1" a="1"/>
  <c r="P14" i="1" s="1"/>
  <c r="P11" i="1" a="1"/>
  <c r="P11" i="1" s="1"/>
  <c r="AG41" i="1"/>
  <c r="AD56" i="1"/>
  <c r="AF49" i="1"/>
  <c r="AJ41" i="1"/>
  <c r="AD41" i="1"/>
  <c r="AI41" i="1"/>
  <c r="AF41" i="1"/>
  <c r="AH41" i="1"/>
  <c r="AJ50" i="1"/>
  <c r="AH49" i="1"/>
  <c r="AJ49" i="1"/>
  <c r="AE49" i="1"/>
  <c r="AD49" i="1"/>
  <c r="AF50" i="1"/>
  <c r="AD50" i="1"/>
  <c r="AH56" i="1"/>
  <c r="AJ56" i="1"/>
  <c r="AI50" i="1"/>
  <c r="AH50" i="1"/>
  <c r="AE50" i="1"/>
  <c r="AF56" i="1"/>
  <c r="AI56" i="1"/>
  <c r="AI54" i="1"/>
  <c r="AG56" i="1"/>
  <c r="AI57" i="1"/>
  <c r="AG57" i="1"/>
  <c r="AE57" i="1"/>
  <c r="AF57" i="1"/>
  <c r="AJ57" i="1"/>
  <c r="AD57" i="1"/>
  <c r="AH57" i="1"/>
  <c r="AI48" i="1"/>
  <c r="AT46" i="1"/>
  <c r="AJ54" i="1"/>
  <c r="AE54" i="1"/>
  <c r="AH54" i="1"/>
  <c r="AG54" i="1"/>
  <c r="AF54" i="1"/>
  <c r="AT27" i="1"/>
  <c r="AT23" i="1"/>
  <c r="AI46" i="1"/>
  <c r="AT32" i="1"/>
  <c r="AT33" i="1"/>
  <c r="AI44" i="1"/>
  <c r="AE46" i="1"/>
  <c r="AD46" i="1"/>
  <c r="AJ46" i="1"/>
  <c r="AH46" i="1"/>
  <c r="AT43" i="1"/>
  <c r="AG46" i="1"/>
  <c r="AT51" i="1"/>
  <c r="AT57" i="1"/>
  <c r="AT26" i="1"/>
  <c r="AT49" i="1"/>
  <c r="AG45" i="1"/>
  <c r="AE45" i="1"/>
  <c r="AJ45" i="1"/>
  <c r="AJ43" i="1"/>
  <c r="AT29" i="1"/>
  <c r="AT31" i="1"/>
  <c r="AT41" i="1"/>
  <c r="AT44" i="1"/>
  <c r="AT37" i="1"/>
  <c r="AH45" i="1"/>
  <c r="AT48" i="1"/>
  <c r="AH43" i="1"/>
  <c r="AT52" i="1"/>
  <c r="AE43" i="1"/>
  <c r="AI45" i="1"/>
  <c r="AD55" i="1"/>
  <c r="AE55" i="1"/>
  <c r="AH55" i="1"/>
  <c r="AF55" i="1"/>
  <c r="AG55" i="1"/>
  <c r="AJ55" i="1"/>
  <c r="AI55" i="1"/>
  <c r="AT11" i="1"/>
  <c r="AT13" i="1"/>
  <c r="AT18" i="1"/>
  <c r="BI15" i="1"/>
  <c r="AF45" i="1"/>
  <c r="AF43" i="1"/>
  <c r="AI43" i="1"/>
  <c r="AG43" i="1"/>
  <c r="AT17" i="1"/>
  <c r="AT15" i="1"/>
  <c r="AD44" i="1"/>
  <c r="AG44" i="1"/>
  <c r="AF44" i="1"/>
  <c r="AE44" i="1"/>
  <c r="AH44" i="1"/>
  <c r="AT10" i="1"/>
  <c r="AT12" i="1"/>
  <c r="BI13" i="1"/>
  <c r="AT30" i="1"/>
  <c r="AG52" i="1"/>
  <c r="AJ52" i="1"/>
  <c r="AF52" i="1"/>
  <c r="AE52" i="1"/>
  <c r="AH52" i="1"/>
  <c r="AD52" i="1"/>
  <c r="AI52" i="1"/>
  <c r="AD40" i="1"/>
  <c r="AJ40" i="1"/>
  <c r="AH40" i="1"/>
  <c r="AE40" i="1"/>
  <c r="AG40" i="1"/>
  <c r="AF40" i="1"/>
  <c r="AF48" i="1"/>
  <c r="AE48" i="1"/>
  <c r="AG48" i="1"/>
  <c r="AJ48" i="1"/>
  <c r="AH48" i="1"/>
  <c r="AT56" i="1"/>
  <c r="AI40" i="1"/>
  <c r="AY8" i="1" a="1"/>
  <c r="AY8" i="1" s="1"/>
  <c r="AT42" i="1"/>
  <c r="AT40" i="1"/>
  <c r="AT36" i="1"/>
  <c r="AT45" i="1"/>
  <c r="AT28" i="1"/>
  <c r="AT47" i="1"/>
  <c r="AT50" i="1"/>
  <c r="AT24" i="1"/>
  <c r="AT9" i="1"/>
  <c r="AT19" i="1"/>
  <c r="AT8" i="1"/>
  <c r="AT21" i="1"/>
  <c r="AT20" i="1"/>
  <c r="AT55" i="1"/>
  <c r="AT16" i="1"/>
  <c r="AT22" i="1"/>
  <c r="AT39" i="1"/>
  <c r="AT34" i="1"/>
  <c r="AT38" i="1"/>
  <c r="BA11" i="1"/>
  <c r="BA8" i="1" s="1"/>
  <c r="BJ19" i="1" s="1"/>
  <c r="AT53" i="1"/>
  <c r="AT14" i="1"/>
  <c r="AT35" i="1"/>
  <c r="AT54" i="1"/>
  <c r="AM25" i="1" a="1"/>
  <c r="AM25" i="1" s="1"/>
  <c r="AM23" i="1" a="1"/>
  <c r="AM23" i="1" s="1"/>
  <c r="P8" i="1"/>
  <c r="P13" i="1" a="1"/>
  <c r="P13" i="1" s="1"/>
  <c r="P9" i="1" a="1"/>
  <c r="P9" i="1" s="1"/>
  <c r="P12" i="1" a="1"/>
  <c r="P12" i="1" s="1"/>
  <c r="P10" i="1" a="1"/>
  <c r="P10" i="1" s="1"/>
  <c r="AT25" i="1"/>
  <c r="AE53" i="1"/>
  <c r="AF53" i="1"/>
  <c r="AG53" i="1"/>
  <c r="AH53" i="1"/>
  <c r="AD53" i="1"/>
  <c r="AM28" i="1" a="1"/>
  <c r="AM28" i="1" s="1"/>
  <c r="AJ53" i="1"/>
  <c r="AI53" i="1"/>
  <c r="AM30" i="1" a="1"/>
  <c r="AM30" i="1" s="1"/>
  <c r="BJ19" i="2" l="1"/>
  <c r="BJ25" i="2"/>
  <c r="BJ23" i="2"/>
  <c r="BJ21" i="2" s="1"/>
  <c r="AF8" i="2"/>
  <c r="AE8" i="2"/>
  <c r="AJ8" i="2"/>
  <c r="AI8" i="2"/>
  <c r="AH8" i="2"/>
  <c r="AZ9" i="2"/>
  <c r="AY9" i="2"/>
  <c r="AX9" i="2"/>
  <c r="AF9" i="2"/>
  <c r="AE9" i="2"/>
  <c r="AJ9" i="2"/>
  <c r="AI9" i="2"/>
  <c r="AH9" i="2"/>
  <c r="AF10" i="2"/>
  <c r="AE10" i="2"/>
  <c r="AJ10" i="2"/>
  <c r="AI10" i="2"/>
  <c r="AH10" i="2"/>
  <c r="AF11" i="2"/>
  <c r="AE11" i="2"/>
  <c r="AJ11" i="2"/>
  <c r="AI11" i="2"/>
  <c r="AH11" i="2"/>
  <c r="AW15" i="2"/>
  <c r="AZ14" i="2"/>
  <c r="AY14" i="2"/>
  <c r="Y8" i="2"/>
  <c r="Y9" i="2"/>
  <c r="Y10" i="2"/>
  <c r="Y11" i="2"/>
  <c r="AG35" i="1"/>
  <c r="AJ35" i="1" s="1"/>
  <c r="Y28" i="1"/>
  <c r="N28" i="1" s="1"/>
  <c r="Y36" i="1"/>
  <c r="Q36" i="1" s="1"/>
  <c r="Y32" i="1"/>
  <c r="N32" i="1" s="1"/>
  <c r="Y26" i="1"/>
  <c r="O26" i="1" s="1"/>
  <c r="Y37" i="1"/>
  <c r="R37" i="1" s="1"/>
  <c r="Y31" i="1"/>
  <c r="Q31" i="1" s="1"/>
  <c r="Y27" i="1"/>
  <c r="Q27" i="1" s="1"/>
  <c r="Y38" i="1"/>
  <c r="Y34" i="1"/>
  <c r="Y30" i="1"/>
  <c r="M30" i="1" s="1"/>
  <c r="Y33" i="1"/>
  <c r="N33" i="1" s="1"/>
  <c r="Y29" i="1"/>
  <c r="Q29" i="1" s="1"/>
  <c r="Y35" i="1"/>
  <c r="Q35" i="1" s="1"/>
  <c r="AG25" i="1"/>
  <c r="AD25" i="1" s="1"/>
  <c r="AH25" i="1" s="1"/>
  <c r="AG26" i="1"/>
  <c r="AG27" i="1"/>
  <c r="AG34" i="1"/>
  <c r="AG37" i="1"/>
  <c r="S36" i="1"/>
  <c r="AL36" i="1" s="1"/>
  <c r="AD35" i="1"/>
  <c r="AG36" i="1"/>
  <c r="AG31" i="1"/>
  <c r="AG33" i="1"/>
  <c r="AG29" i="1"/>
  <c r="AG32" i="1"/>
  <c r="AG30" i="1"/>
  <c r="AG28" i="1"/>
  <c r="AG38" i="1"/>
  <c r="AG20" i="1"/>
  <c r="AG24" i="1"/>
  <c r="Y25" i="1"/>
  <c r="Y21" i="1"/>
  <c r="R21" i="1" s="1"/>
  <c r="Y22" i="1"/>
  <c r="Y23" i="1"/>
  <c r="N23" i="1" s="1"/>
  <c r="Y24" i="1"/>
  <c r="R24" i="1" s="1"/>
  <c r="Y20" i="1"/>
  <c r="S20" i="1" s="1"/>
  <c r="AL20" i="1" s="1"/>
  <c r="AG21" i="1"/>
  <c r="AG18" i="1"/>
  <c r="AD18" i="1" s="1"/>
  <c r="AG23" i="1"/>
  <c r="AG22" i="1"/>
  <c r="AG15" i="1"/>
  <c r="AG16" i="1"/>
  <c r="Y11" i="1"/>
  <c r="N11" i="1" s="1"/>
  <c r="Y18" i="1"/>
  <c r="M18" i="1" s="1"/>
  <c r="Y16" i="1"/>
  <c r="Q16" i="1" s="1"/>
  <c r="Y17" i="1"/>
  <c r="R17" i="1" s="1"/>
  <c r="Y14" i="1"/>
  <c r="N14" i="1" s="1"/>
  <c r="Y19" i="1"/>
  <c r="R19" i="1" s="1"/>
  <c r="Y15" i="1"/>
  <c r="AG19" i="1"/>
  <c r="AG11" i="1"/>
  <c r="AD11" i="1" s="1"/>
  <c r="AG14" i="1"/>
  <c r="AG17" i="1"/>
  <c r="Y8" i="1"/>
  <c r="S8" i="1" s="1"/>
  <c r="AL8" i="1" s="1"/>
  <c r="Y10" i="1"/>
  <c r="S10" i="1" s="1"/>
  <c r="AL10" i="1" s="1"/>
  <c r="Y12" i="1"/>
  <c r="Q12" i="1" s="1"/>
  <c r="Y9" i="1"/>
  <c r="R9" i="1" s="1"/>
  <c r="Y13" i="1"/>
  <c r="O13" i="1" s="1"/>
  <c r="BJ23" i="1"/>
  <c r="BJ25" i="1"/>
  <c r="AG13" i="1"/>
  <c r="AG8" i="1"/>
  <c r="AG10" i="1"/>
  <c r="AG12" i="1"/>
  <c r="AG9" i="1"/>
  <c r="V11" i="2" l="1"/>
  <c r="S11" i="2"/>
  <c r="AL11" i="2" s="1"/>
  <c r="R11" i="2"/>
  <c r="Q11" i="2"/>
  <c r="O11" i="2"/>
  <c r="N11" i="2"/>
  <c r="M11" i="2"/>
  <c r="V10" i="2"/>
  <c r="S10" i="2"/>
  <c r="AL10" i="2" s="1"/>
  <c r="R10" i="2"/>
  <c r="Q10" i="2"/>
  <c r="O10" i="2"/>
  <c r="N10" i="2"/>
  <c r="M10" i="2"/>
  <c r="V9" i="2"/>
  <c r="S9" i="2"/>
  <c r="AL9" i="2" s="1"/>
  <c r="R9" i="2"/>
  <c r="Q9" i="2"/>
  <c r="O9" i="2"/>
  <c r="N9" i="2"/>
  <c r="M9" i="2"/>
  <c r="S8" i="2"/>
  <c r="AL8" i="2" s="1"/>
  <c r="AZ8" i="2" s="1"/>
  <c r="R8" i="2"/>
  <c r="Q8" i="2"/>
  <c r="O8" i="2"/>
  <c r="N8" i="2"/>
  <c r="M8" i="2"/>
  <c r="AW16" i="2"/>
  <c r="AZ15" i="2"/>
  <c r="AY15" i="2"/>
  <c r="AX10" i="2"/>
  <c r="R30" i="1"/>
  <c r="M36" i="1"/>
  <c r="R31" i="1"/>
  <c r="Q30" i="1"/>
  <c r="S31" i="1"/>
  <c r="AL31" i="1" s="1"/>
  <c r="N30" i="1"/>
  <c r="N31" i="1"/>
  <c r="AJ25" i="1"/>
  <c r="O31" i="1"/>
  <c r="Q32" i="1"/>
  <c r="S30" i="1"/>
  <c r="AL30" i="1" s="1"/>
  <c r="M31" i="1"/>
  <c r="R36" i="1"/>
  <c r="O36" i="1"/>
  <c r="O30" i="1"/>
  <c r="M35" i="1"/>
  <c r="N36" i="1"/>
  <c r="O37" i="1"/>
  <c r="S32" i="1"/>
  <c r="AL32" i="1" s="1"/>
  <c r="M33" i="1"/>
  <c r="Q37" i="1"/>
  <c r="N27" i="1"/>
  <c r="N35" i="1"/>
  <c r="R28" i="1"/>
  <c r="O18" i="1"/>
  <c r="R32" i="1"/>
  <c r="S37" i="1"/>
  <c r="AL37" i="1" s="1"/>
  <c r="S33" i="1"/>
  <c r="AL33" i="1" s="1"/>
  <c r="S35" i="1"/>
  <c r="AL35" i="1" s="1"/>
  <c r="M37" i="1"/>
  <c r="R35" i="1"/>
  <c r="O27" i="1"/>
  <c r="O28" i="1"/>
  <c r="S14" i="1"/>
  <c r="AL14" i="1" s="1"/>
  <c r="M11" i="1"/>
  <c r="O32" i="1"/>
  <c r="R33" i="1"/>
  <c r="R27" i="1"/>
  <c r="M32" i="1"/>
  <c r="O33" i="1"/>
  <c r="M27" i="1"/>
  <c r="N37" i="1"/>
  <c r="O35" i="1"/>
  <c r="Q28" i="1"/>
  <c r="M28" i="1"/>
  <c r="Q33" i="1"/>
  <c r="S27" i="1"/>
  <c r="AL27" i="1" s="1"/>
  <c r="S28" i="1"/>
  <c r="AL28" i="1" s="1"/>
  <c r="Q11" i="1"/>
  <c r="V11" i="1"/>
  <c r="AA11" i="1" s="1"/>
  <c r="N21" i="1"/>
  <c r="O11" i="1"/>
  <c r="S11" i="1"/>
  <c r="AL11" i="1" s="1"/>
  <c r="R11" i="1"/>
  <c r="S24" i="1"/>
  <c r="AL24" i="1" s="1"/>
  <c r="S29" i="1"/>
  <c r="AL29" i="1" s="1"/>
  <c r="AD27" i="1"/>
  <c r="AI27" i="1" s="1"/>
  <c r="AJ27" i="1"/>
  <c r="V26" i="1"/>
  <c r="M24" i="1"/>
  <c r="Q24" i="1"/>
  <c r="N29" i="1"/>
  <c r="AD30" i="1"/>
  <c r="AH30" i="1" s="1"/>
  <c r="AJ30" i="1"/>
  <c r="N26" i="1"/>
  <c r="S26" i="1"/>
  <c r="AL26" i="1" s="1"/>
  <c r="AE35" i="1"/>
  <c r="AF35" i="1"/>
  <c r="AD34" i="1"/>
  <c r="AH34" i="1" s="1"/>
  <c r="AJ34" i="1"/>
  <c r="AJ26" i="1"/>
  <c r="AD26" i="1"/>
  <c r="V33" i="1"/>
  <c r="AB33" i="1" s="1"/>
  <c r="V27" i="1"/>
  <c r="Z27" i="1" s="1"/>
  <c r="V32" i="1"/>
  <c r="AA32" i="1" s="1"/>
  <c r="V29" i="1"/>
  <c r="AB29" i="1" s="1"/>
  <c r="O24" i="1"/>
  <c r="N24" i="1"/>
  <c r="O29" i="1"/>
  <c r="M29" i="1"/>
  <c r="AJ32" i="1"/>
  <c r="AD32" i="1"/>
  <c r="AD33" i="1"/>
  <c r="AI33" i="1" s="1"/>
  <c r="AJ33" i="1"/>
  <c r="R26" i="1"/>
  <c r="Q26" i="1"/>
  <c r="AH35" i="1"/>
  <c r="V30" i="1"/>
  <c r="Z30" i="1" s="1"/>
  <c r="V31" i="1"/>
  <c r="Z31" i="1" s="1"/>
  <c r="V36" i="1"/>
  <c r="Z36" i="1" s="1"/>
  <c r="AJ28" i="1"/>
  <c r="AD28" i="1"/>
  <c r="AI28" i="1" s="1"/>
  <c r="AJ36" i="1"/>
  <c r="AD36" i="1"/>
  <c r="AH36" i="1" s="1"/>
  <c r="AD37" i="1"/>
  <c r="AI37" i="1" s="1"/>
  <c r="AJ37" i="1"/>
  <c r="V38" i="1"/>
  <c r="AB38" i="1" s="1"/>
  <c r="O38" i="1"/>
  <c r="S38" i="1"/>
  <c r="AL38" i="1" s="1"/>
  <c r="N38" i="1"/>
  <c r="M38" i="1"/>
  <c r="Q38" i="1"/>
  <c r="R38" i="1"/>
  <c r="R29" i="1"/>
  <c r="AD38" i="1"/>
  <c r="AH38" i="1" s="1"/>
  <c r="AJ38" i="1"/>
  <c r="AJ29" i="1"/>
  <c r="AD29" i="1"/>
  <c r="AH29" i="1" s="1"/>
  <c r="AJ31" i="1"/>
  <c r="AD31" i="1"/>
  <c r="AI31" i="1" s="1"/>
  <c r="M26" i="1"/>
  <c r="AI35" i="1"/>
  <c r="V35" i="1"/>
  <c r="AA35" i="1" s="1"/>
  <c r="V34" i="1"/>
  <c r="AA34" i="1" s="1"/>
  <c r="O34" i="1"/>
  <c r="S34" i="1"/>
  <c r="AL34" i="1" s="1"/>
  <c r="N34" i="1"/>
  <c r="Q34" i="1"/>
  <c r="M34" i="1"/>
  <c r="R34" i="1"/>
  <c r="V37" i="1"/>
  <c r="Z37" i="1" s="1"/>
  <c r="V28" i="1"/>
  <c r="Z28" i="1" s="1"/>
  <c r="S16" i="1"/>
  <c r="AL16" i="1" s="1"/>
  <c r="N16" i="1"/>
  <c r="R16" i="1"/>
  <c r="O16" i="1"/>
  <c r="O23" i="1"/>
  <c r="M16" i="1"/>
  <c r="S23" i="1"/>
  <c r="AL23" i="1" s="1"/>
  <c r="Q23" i="1"/>
  <c r="Q19" i="1"/>
  <c r="Q17" i="1"/>
  <c r="S19" i="1"/>
  <c r="AL19" i="1" s="1"/>
  <c r="S18" i="1"/>
  <c r="AL18" i="1" s="1"/>
  <c r="N19" i="1"/>
  <c r="Q18" i="1"/>
  <c r="AD22" i="1"/>
  <c r="AI22" i="1" s="1"/>
  <c r="AJ22" i="1"/>
  <c r="V20" i="1"/>
  <c r="AB20" i="1" s="1"/>
  <c r="V21" i="1"/>
  <c r="Z21" i="1" s="1"/>
  <c r="O19" i="1"/>
  <c r="N18" i="1"/>
  <c r="R18" i="1"/>
  <c r="Q21" i="1"/>
  <c r="O21" i="1"/>
  <c r="Q20" i="1"/>
  <c r="R20" i="1"/>
  <c r="V24" i="1"/>
  <c r="AB24" i="1" s="1"/>
  <c r="V25" i="1"/>
  <c r="AA25" i="1" s="1"/>
  <c r="Q25" i="1"/>
  <c r="O25" i="1"/>
  <c r="N25" i="1"/>
  <c r="S25" i="1"/>
  <c r="AL25" i="1" s="1"/>
  <c r="M25" i="1"/>
  <c r="R25" i="1"/>
  <c r="AE25" i="1"/>
  <c r="AF25" i="1"/>
  <c r="AJ18" i="1"/>
  <c r="S21" i="1"/>
  <c r="AL21" i="1" s="1"/>
  <c r="N20" i="1"/>
  <c r="M20" i="1"/>
  <c r="V23" i="1"/>
  <c r="AB23" i="1" s="1"/>
  <c r="AJ24" i="1"/>
  <c r="AD24" i="1"/>
  <c r="AH24" i="1" s="1"/>
  <c r="M19" i="1"/>
  <c r="M21" i="1"/>
  <c r="R23" i="1"/>
  <c r="M23" i="1"/>
  <c r="AJ23" i="1"/>
  <c r="AD23" i="1"/>
  <c r="AI23" i="1" s="1"/>
  <c r="O20" i="1"/>
  <c r="AD21" i="1"/>
  <c r="AH21" i="1" s="1"/>
  <c r="AJ21" i="1"/>
  <c r="V22" i="1"/>
  <c r="AA22" i="1" s="1"/>
  <c r="Q22" i="1"/>
  <c r="S22" i="1"/>
  <c r="AL22" i="1" s="1"/>
  <c r="O22" i="1"/>
  <c r="M22" i="1"/>
  <c r="N22" i="1"/>
  <c r="R22" i="1"/>
  <c r="AD20" i="1"/>
  <c r="AI20" i="1" s="1"/>
  <c r="AJ20" i="1"/>
  <c r="AI25" i="1"/>
  <c r="O17" i="1"/>
  <c r="M14" i="1"/>
  <c r="M17" i="1"/>
  <c r="Q14" i="1"/>
  <c r="AJ11" i="1"/>
  <c r="AJ14" i="1"/>
  <c r="AD14" i="1"/>
  <c r="AI14" i="1" s="1"/>
  <c r="S17" i="1"/>
  <c r="AL17" i="1" s="1"/>
  <c r="R14" i="1"/>
  <c r="V19" i="1"/>
  <c r="AB19" i="1" s="1"/>
  <c r="V18" i="1"/>
  <c r="AB18" i="1" s="1"/>
  <c r="V14" i="1"/>
  <c r="AB14" i="1" s="1"/>
  <c r="AF18" i="1"/>
  <c r="AE18" i="1"/>
  <c r="AD19" i="1"/>
  <c r="AH19" i="1" s="1"/>
  <c r="AJ19" i="1"/>
  <c r="V17" i="1"/>
  <c r="AA17" i="1" s="1"/>
  <c r="AJ16" i="1"/>
  <c r="AD16" i="1"/>
  <c r="AI16" i="1" s="1"/>
  <c r="AI18" i="1"/>
  <c r="AJ17" i="1"/>
  <c r="AD17" i="1"/>
  <c r="AH17" i="1" s="1"/>
  <c r="N17" i="1"/>
  <c r="O14" i="1"/>
  <c r="V15" i="1"/>
  <c r="Z15" i="1" s="1"/>
  <c r="N15" i="1"/>
  <c r="M15" i="1"/>
  <c r="R15" i="1"/>
  <c r="Q15" i="1"/>
  <c r="S15" i="1"/>
  <c r="AL15" i="1" s="1"/>
  <c r="O15" i="1"/>
  <c r="V16" i="1"/>
  <c r="AA16" i="1" s="1"/>
  <c r="AD15" i="1"/>
  <c r="AI15" i="1" s="1"/>
  <c r="AJ15" i="1"/>
  <c r="AH18" i="1"/>
  <c r="AF11" i="1"/>
  <c r="AE11" i="1"/>
  <c r="AI11" i="1"/>
  <c r="X11" i="1"/>
  <c r="AH11" i="1"/>
  <c r="BJ21" i="1"/>
  <c r="R13" i="1"/>
  <c r="S9" i="1"/>
  <c r="AL9" i="1" s="1"/>
  <c r="O9" i="1"/>
  <c r="S13" i="1"/>
  <c r="AL13" i="1" s="1"/>
  <c r="M9" i="1"/>
  <c r="M10" i="1"/>
  <c r="N8" i="1"/>
  <c r="M13" i="1"/>
  <c r="M8" i="1"/>
  <c r="Q8" i="1"/>
  <c r="N10" i="1"/>
  <c r="Q10" i="1"/>
  <c r="O12" i="1"/>
  <c r="R8" i="1"/>
  <c r="O8" i="1"/>
  <c r="R10" i="1"/>
  <c r="O10" i="1"/>
  <c r="R12" i="1"/>
  <c r="AV8" i="1"/>
  <c r="AW12" i="1" s="1"/>
  <c r="AD8" i="1"/>
  <c r="AH8" i="1" s="1"/>
  <c r="AJ8" i="1"/>
  <c r="N13" i="1"/>
  <c r="N9" i="1"/>
  <c r="Q9" i="1"/>
  <c r="V10" i="1"/>
  <c r="AA10" i="1" s="1"/>
  <c r="V12" i="1"/>
  <c r="AB12" i="1" s="1"/>
  <c r="M12" i="1"/>
  <c r="AD9" i="1"/>
  <c r="AI9" i="1" s="1"/>
  <c r="AJ9" i="1"/>
  <c r="AD12" i="1"/>
  <c r="AI12" i="1" s="1"/>
  <c r="AJ12" i="1"/>
  <c r="Q13" i="1"/>
  <c r="S12" i="1"/>
  <c r="AL12" i="1" s="1"/>
  <c r="N12" i="1"/>
  <c r="AD13" i="1"/>
  <c r="AH13" i="1" s="1"/>
  <c r="AJ13" i="1"/>
  <c r="AJ10" i="1"/>
  <c r="AD10" i="1"/>
  <c r="AI10" i="1" s="1"/>
  <c r="V9" i="1"/>
  <c r="AA9" i="1" s="1"/>
  <c r="V13" i="1"/>
  <c r="Z13" i="1" s="1"/>
  <c r="AX11" i="2" l="1"/>
  <c r="AX12" i="2"/>
  <c r="AX13" i="2"/>
  <c r="AW17" i="2"/>
  <c r="AZ16" i="2"/>
  <c r="AY16" i="2"/>
  <c r="X9" i="2"/>
  <c r="W9" i="2"/>
  <c r="AB9" i="2"/>
  <c r="AA9" i="2"/>
  <c r="Z9" i="2"/>
  <c r="X10" i="2"/>
  <c r="W10" i="2"/>
  <c r="AB10" i="2"/>
  <c r="AA10" i="2"/>
  <c r="Z10" i="2"/>
  <c r="X11" i="2"/>
  <c r="W11" i="2"/>
  <c r="AB11" i="2"/>
  <c r="AA11" i="2"/>
  <c r="Z11" i="2"/>
  <c r="Z11" i="1"/>
  <c r="W11" i="1"/>
  <c r="AB11" i="1"/>
  <c r="Z32" i="1"/>
  <c r="AB27" i="1"/>
  <c r="AB37" i="1"/>
  <c r="AB36" i="1"/>
  <c r="AB30" i="1"/>
  <c r="AA28" i="1"/>
  <c r="AH31" i="1"/>
  <c r="AI36" i="1"/>
  <c r="AB32" i="1"/>
  <c r="AB28" i="1"/>
  <c r="AA38" i="1"/>
  <c r="AA29" i="1"/>
  <c r="AB31" i="1"/>
  <c r="Z29" i="1"/>
  <c r="Z33" i="1"/>
  <c r="Z38" i="1"/>
  <c r="AH33" i="1"/>
  <c r="AA37" i="1"/>
  <c r="Z35" i="1"/>
  <c r="AI38" i="1"/>
  <c r="AA31" i="1"/>
  <c r="AI30" i="1"/>
  <c r="AA36" i="1"/>
  <c r="AA33" i="1"/>
  <c r="AF32" i="1"/>
  <c r="AE32" i="1"/>
  <c r="AE26" i="1"/>
  <c r="AF26" i="1"/>
  <c r="X26" i="1"/>
  <c r="W26" i="1"/>
  <c r="W28" i="1"/>
  <c r="X28" i="1"/>
  <c r="AH37" i="1"/>
  <c r="AE36" i="1"/>
  <c r="AF36" i="1"/>
  <c r="W32" i="1"/>
  <c r="X32" i="1"/>
  <c r="W27" i="1"/>
  <c r="X27" i="1"/>
  <c r="AH26" i="1"/>
  <c r="AB26" i="1"/>
  <c r="AH27" i="1"/>
  <c r="X34" i="1"/>
  <c r="W34" i="1"/>
  <c r="Z34" i="1"/>
  <c r="X35" i="1"/>
  <c r="W35" i="1"/>
  <c r="AE28" i="1"/>
  <c r="AF28" i="1"/>
  <c r="W30" i="1"/>
  <c r="X30" i="1"/>
  <c r="AI32" i="1"/>
  <c r="AI26" i="1"/>
  <c r="AF34" i="1"/>
  <c r="AE34" i="1"/>
  <c r="Z26" i="1"/>
  <c r="AE29" i="1"/>
  <c r="AF29" i="1"/>
  <c r="AE37" i="1"/>
  <c r="AF37" i="1"/>
  <c r="AF27" i="1"/>
  <c r="AE27" i="1"/>
  <c r="W37" i="1"/>
  <c r="X37" i="1"/>
  <c r="AB34" i="1"/>
  <c r="AB35" i="1"/>
  <c r="AF31" i="1"/>
  <c r="AE31" i="1"/>
  <c r="AI29" i="1"/>
  <c r="AF38" i="1"/>
  <c r="AE38" i="1"/>
  <c r="W38" i="1"/>
  <c r="X38" i="1"/>
  <c r="AH28" i="1"/>
  <c r="W36" i="1"/>
  <c r="X36" i="1"/>
  <c r="W31" i="1"/>
  <c r="X31" i="1"/>
  <c r="AA30" i="1"/>
  <c r="AF33" i="1"/>
  <c r="AE33" i="1"/>
  <c r="AH32" i="1"/>
  <c r="X29" i="1"/>
  <c r="W29" i="1"/>
  <c r="AA27" i="1"/>
  <c r="X33" i="1"/>
  <c r="W33" i="1"/>
  <c r="AI34" i="1"/>
  <c r="AE30" i="1"/>
  <c r="AF30" i="1"/>
  <c r="AA26" i="1"/>
  <c r="AH20" i="1"/>
  <c r="AB25" i="1"/>
  <c r="AH22" i="1"/>
  <c r="Z25" i="1"/>
  <c r="AI17" i="1"/>
  <c r="AH16" i="1"/>
  <c r="AA23" i="1"/>
  <c r="Z22" i="1"/>
  <c r="W22" i="1"/>
  <c r="X22" i="1"/>
  <c r="AE21" i="1"/>
  <c r="AF21" i="1"/>
  <c r="AE23" i="1"/>
  <c r="AF23" i="1"/>
  <c r="Z24" i="1"/>
  <c r="X21" i="1"/>
  <c r="W21" i="1"/>
  <c r="W20" i="1"/>
  <c r="X20" i="1"/>
  <c r="AE24" i="1"/>
  <c r="AF24" i="1"/>
  <c r="W23" i="1"/>
  <c r="X23" i="1"/>
  <c r="AB21" i="1"/>
  <c r="Z20" i="1"/>
  <c r="W24" i="1"/>
  <c r="X24" i="1"/>
  <c r="AB16" i="1"/>
  <c r="AE20" i="1"/>
  <c r="AF20" i="1"/>
  <c r="AB22" i="1"/>
  <c r="AI21" i="1"/>
  <c r="AH23" i="1"/>
  <c r="AI24" i="1"/>
  <c r="Z23" i="1"/>
  <c r="W25" i="1"/>
  <c r="X25" i="1"/>
  <c r="AA24" i="1"/>
  <c r="AA21" i="1"/>
  <c r="AA20" i="1"/>
  <c r="AE22" i="1"/>
  <c r="AF22" i="1"/>
  <c r="AB15" i="1"/>
  <c r="AI19" i="1"/>
  <c r="W15" i="1"/>
  <c r="X15" i="1"/>
  <c r="Z17" i="1"/>
  <c r="AF19" i="1"/>
  <c r="AE19" i="1"/>
  <c r="Z14" i="1"/>
  <c r="Z18" i="1"/>
  <c r="AA19" i="1"/>
  <c r="AE14" i="1"/>
  <c r="AF14" i="1"/>
  <c r="AF15" i="1"/>
  <c r="AE15" i="1"/>
  <c r="X16" i="1"/>
  <c r="W16" i="1"/>
  <c r="W17" i="1"/>
  <c r="X17" i="1"/>
  <c r="X14" i="1"/>
  <c r="W14" i="1"/>
  <c r="W18" i="1"/>
  <c r="X18" i="1"/>
  <c r="X19" i="1"/>
  <c r="W19" i="1"/>
  <c r="AH15" i="1"/>
  <c r="Z16" i="1"/>
  <c r="AA15" i="1"/>
  <c r="AF17" i="1"/>
  <c r="AE17" i="1"/>
  <c r="AF16" i="1"/>
  <c r="AE16" i="1"/>
  <c r="AB17" i="1"/>
  <c r="AA14" i="1"/>
  <c r="AA18" i="1"/>
  <c r="Z19" i="1"/>
  <c r="AH14" i="1"/>
  <c r="AZ8" i="1"/>
  <c r="AB10" i="1"/>
  <c r="AH10" i="1"/>
  <c r="AI13" i="1"/>
  <c r="Z10" i="1"/>
  <c r="AH9" i="1"/>
  <c r="AI8" i="1"/>
  <c r="Z9" i="1"/>
  <c r="AH12" i="1"/>
  <c r="AA12" i="1"/>
  <c r="AA13" i="1"/>
  <c r="AE12" i="1"/>
  <c r="AF12" i="1"/>
  <c r="W10" i="1"/>
  <c r="X10" i="1"/>
  <c r="AZ12" i="1"/>
  <c r="AY12" i="1"/>
  <c r="AW11" i="1"/>
  <c r="AW13" i="1"/>
  <c r="W13" i="1"/>
  <c r="X13" i="1"/>
  <c r="X9" i="1"/>
  <c r="W9" i="1"/>
  <c r="AE10" i="1"/>
  <c r="AF10" i="1"/>
  <c r="W12" i="1"/>
  <c r="X12" i="1"/>
  <c r="AB13" i="1"/>
  <c r="AB9" i="1"/>
  <c r="AE13" i="1"/>
  <c r="AF13" i="1"/>
  <c r="AE9" i="1"/>
  <c r="AF9" i="1"/>
  <c r="Z12" i="1"/>
  <c r="AF8" i="1"/>
  <c r="AE8" i="1"/>
  <c r="AW18" i="2" l="1"/>
  <c r="AZ17" i="2"/>
  <c r="AY17" i="2"/>
  <c r="AX14" i="2"/>
  <c r="AX15" i="2"/>
  <c r="AY13" i="1"/>
  <c r="AZ13" i="1"/>
  <c r="AW14" i="1"/>
  <c r="AZ11" i="1"/>
  <c r="AW10" i="1"/>
  <c r="AY11" i="1"/>
  <c r="AX16" i="2" l="1"/>
  <c r="AX17" i="2"/>
  <c r="AW19" i="2"/>
  <c r="AZ18" i="2"/>
  <c r="AY18" i="2"/>
  <c r="AX18" i="2"/>
  <c r="AW15" i="1"/>
  <c r="AY14" i="1"/>
  <c r="AZ14" i="1"/>
  <c r="AZ10" i="1"/>
  <c r="AY10" i="1"/>
  <c r="AW9" i="1"/>
  <c r="AX20" i="2" l="1"/>
  <c r="AW20" i="2"/>
  <c r="AZ19" i="2"/>
  <c r="AY19" i="2"/>
  <c r="AX19" i="2"/>
  <c r="AX9" i="1"/>
  <c r="AZ9" i="1"/>
  <c r="AY9" i="1"/>
  <c r="AW16" i="1"/>
  <c r="AZ15" i="1"/>
  <c r="AY15" i="1"/>
  <c r="AX21" i="2" l="1"/>
  <c r="AW21" i="2"/>
  <c r="AZ20" i="2"/>
  <c r="AY20" i="2"/>
  <c r="AX10" i="1"/>
  <c r="AW17" i="1"/>
  <c r="AZ16" i="1"/>
  <c r="AY16" i="1"/>
  <c r="AX22" i="2" l="1"/>
  <c r="AW22" i="2"/>
  <c r="AZ21" i="2"/>
  <c r="AY21" i="2"/>
  <c r="AX11" i="1"/>
  <c r="AX12" i="1" s="1"/>
  <c r="AX13" i="1" s="1"/>
  <c r="AZ17" i="1"/>
  <c r="AY17" i="1"/>
  <c r="AW18" i="1"/>
  <c r="AX23" i="2" l="1"/>
  <c r="AW23" i="2"/>
  <c r="AZ22" i="2"/>
  <c r="AY22" i="2"/>
  <c r="AY18" i="1"/>
  <c r="AW19" i="1"/>
  <c r="AZ18" i="1"/>
  <c r="AX14" i="1"/>
  <c r="AX15" i="1" s="1"/>
  <c r="AX16" i="1" s="1"/>
  <c r="AZ23" i="2" l="1"/>
  <c r="AY23" i="2"/>
  <c r="AZ19" i="1"/>
  <c r="AX20" i="1"/>
  <c r="AW20" i="1"/>
  <c r="AY19" i="1"/>
  <c r="AX17" i="1"/>
  <c r="AX18" i="1" s="1"/>
  <c r="AX19" i="1" l="1"/>
  <c r="AZ20" i="1"/>
  <c r="AY20" i="1"/>
  <c r="AW21" i="1"/>
  <c r="AX21" i="1"/>
  <c r="AZ21" i="1" l="1"/>
  <c r="AX22" i="1"/>
  <c r="AW22" i="1"/>
  <c r="AY21" i="1"/>
  <c r="AW23" i="1" l="1"/>
  <c r="AX23" i="1"/>
  <c r="AY22" i="1"/>
  <c r="AZ22" i="1"/>
  <c r="AZ23" i="1" l="1"/>
  <c r="AY23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 satisfied Microsoft Office user</author>
    <author>Jay Win7</author>
  </authors>
  <commentList>
    <comment ref="L8" authorId="0" shapeId="0" xr:uid="{00000000-0006-0000-0100-000003000000}">
      <text>
        <r>
          <rPr>
            <sz val="12"/>
            <color indexed="81"/>
            <rFont val="Tahoma"/>
            <family val="2"/>
          </rPr>
          <t xml:space="preserve">To clear the zero values from your chart, simply select the Xaverage and Range cells, then choose Edit-Clear-All. </t>
        </r>
      </text>
    </comment>
    <comment ref="P8" authorId="0" shapeId="0" xr:uid="{00000000-0006-0000-0100-000004000000}">
      <text>
        <r>
          <rPr>
            <sz val="12"/>
            <color indexed="81"/>
            <rFont val="Tahoma"/>
            <family val="2"/>
          </rPr>
          <t>Let formula calculate the average or input your own average from existing data to establish the X chart control limits.</t>
        </r>
      </text>
    </comment>
    <comment ref="Y8" authorId="0" shapeId="0" xr:uid="{00000000-0006-0000-0100-000005000000}">
      <text>
        <r>
          <rPr>
            <sz val="12"/>
            <color indexed="81"/>
            <rFont val="Tahoma"/>
            <family val="2"/>
          </rPr>
          <t>Let formula calculate the average or input your own average from existing data to establish the R Chart control limits.</t>
        </r>
      </text>
    </comment>
    <comment ref="AC8" authorId="0" shapeId="0" xr:uid="{00000000-0006-0000-0100-000006000000}">
      <text>
        <r>
          <rPr>
            <sz val="12"/>
            <color indexed="81"/>
            <rFont val="Tahoma"/>
            <family val="2"/>
          </rPr>
          <t xml:space="preserve">To clear the zero values from your chart, simply select the Xaverage and Range cells, then choose Edit-Clear-All. </t>
        </r>
      </text>
    </comment>
    <comment ref="AG8" authorId="0" shapeId="0" xr:uid="{00000000-0006-0000-0100-000007000000}">
      <text>
        <r>
          <rPr>
            <sz val="12"/>
            <color indexed="81"/>
            <rFont val="Tahoma"/>
            <family val="2"/>
          </rPr>
          <t>Let formula calculate the average or input your own average from existing data to establish the X and R Chart control limits.</t>
        </r>
      </text>
    </comment>
    <comment ref="AL8" authorId="0" shapeId="0" xr:uid="{00000000-0006-0000-0100-000008000000}">
      <text>
        <r>
          <rPr>
            <sz val="12"/>
            <color indexed="81"/>
            <rFont val="Tahoma"/>
            <family val="2"/>
          </rPr>
          <t xml:space="preserve">To clear the zero values from your chart, simply select the Xaverage and Range cells, then choose Edit-Clear-All. </t>
        </r>
      </text>
    </comment>
    <comment ref="AY8" authorId="1" shapeId="0" xr:uid="{00000000-0006-0000-0100-000009000000}">
      <text>
        <r>
          <rPr>
            <b/>
            <sz val="9"/>
            <color indexed="81"/>
            <rFont val="Tahoma"/>
            <family val="2"/>
          </rPr>
          <t>Array formula must be entered 
CTRL-SHIFT-ENTER.</t>
        </r>
      </text>
    </comment>
    <comment ref="BI9" authorId="0" shapeId="0" xr:uid="{00000000-0006-0000-0100-00000A000000}">
      <text>
        <r>
          <rPr>
            <sz val="12"/>
            <color indexed="81"/>
            <rFont val="Tahoma"/>
            <family val="2"/>
          </rPr>
          <t>Insert mean (average) null hypothesis</t>
        </r>
      </text>
    </comment>
    <comment ref="AM18" authorId="1" shapeId="0" xr:uid="{00000000-0006-0000-0100-00000C000000}">
      <text>
        <r>
          <rPr>
            <b/>
            <sz val="9"/>
            <color indexed="81"/>
            <rFont val="Tahoma"/>
            <family val="2"/>
          </rPr>
          <t>MATCH finds the last numeric cell in the column.
Array Formula must be entered CTRL-SHIFT-Enter</t>
        </r>
      </text>
    </comment>
    <comment ref="BH20" authorId="0" shapeId="0" xr:uid="{00000000-0006-0000-0100-00000B000000}">
      <text>
        <r>
          <rPr>
            <sz val="12"/>
            <color indexed="81"/>
            <rFont val="Tahoma"/>
            <family val="2"/>
          </rPr>
          <t>Input the process LSL and USL here!</t>
        </r>
      </text>
    </comment>
    <comment ref="BH25" authorId="0" shapeId="0" xr:uid="{00000000-0006-0000-0100-00000D000000}">
      <text>
        <r>
          <rPr>
            <sz val="12"/>
            <color indexed="81"/>
            <rFont val="Tahoma"/>
            <family val="2"/>
          </rPr>
          <t>Enter row where process change occurred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 satisfied Microsoft Office user</author>
    <author>Jay Win7</author>
  </authors>
  <commentList>
    <comment ref="L8" authorId="0" shapeId="0" xr:uid="{A858DF63-DE5E-4B50-9DA9-36B7BDF79652}">
      <text>
        <r>
          <rPr>
            <sz val="12"/>
            <color indexed="81"/>
            <rFont val="Tahoma"/>
            <family val="2"/>
          </rPr>
          <t xml:space="preserve">To clear the zero values from your chart, simply select the Xaverage and Range cells, then choose Edit-Clear-All. </t>
        </r>
      </text>
    </comment>
    <comment ref="P8" authorId="0" shapeId="0" xr:uid="{FFF0E004-33E4-4728-8DB6-AA3032B45A69}">
      <text>
        <r>
          <rPr>
            <sz val="12"/>
            <color indexed="81"/>
            <rFont val="Tahoma"/>
            <family val="2"/>
          </rPr>
          <t>Let formula calculate the average or input your own average from existing data to establish the X chart control limits.</t>
        </r>
      </text>
    </comment>
    <comment ref="Y8" authorId="0" shapeId="0" xr:uid="{B3DB3542-E5B9-43FC-A7E8-251732A04DFD}">
      <text>
        <r>
          <rPr>
            <sz val="12"/>
            <color indexed="81"/>
            <rFont val="Tahoma"/>
            <family val="2"/>
          </rPr>
          <t>Let formula calculate the average or input your own average from existing data to establish the R Chart control limits.</t>
        </r>
      </text>
    </comment>
    <comment ref="AC8" authorId="0" shapeId="0" xr:uid="{CFA3FFE7-9C2E-4764-93EA-DEC802F66B23}">
      <text>
        <r>
          <rPr>
            <sz val="12"/>
            <color indexed="81"/>
            <rFont val="Tahoma"/>
            <family val="2"/>
          </rPr>
          <t xml:space="preserve">To clear the zero values from your chart, simply select the Xaverage and Range cells, then choose Edit-Clear-All. </t>
        </r>
      </text>
    </comment>
    <comment ref="AG8" authorId="0" shapeId="0" xr:uid="{49A02973-57C8-4EAE-829D-B5718C68FA6F}">
      <text>
        <r>
          <rPr>
            <sz val="12"/>
            <color indexed="81"/>
            <rFont val="Tahoma"/>
            <family val="2"/>
          </rPr>
          <t>Let formula calculate the average or input your own average from existing data to establish the X and R Chart control limits.</t>
        </r>
      </text>
    </comment>
    <comment ref="AL8" authorId="0" shapeId="0" xr:uid="{8738DCBF-02C7-41E2-B4B3-CE99E17B6F5B}">
      <text>
        <r>
          <rPr>
            <sz val="12"/>
            <color indexed="81"/>
            <rFont val="Tahoma"/>
            <family val="2"/>
          </rPr>
          <t xml:space="preserve">To clear the zero values from your chart, simply select the Xaverage and Range cells, then choose Edit-Clear-All. </t>
        </r>
      </text>
    </comment>
    <comment ref="AY8" authorId="1" shapeId="0" xr:uid="{96AFCEC6-5E6D-4DE1-A6A4-C10B32DF3C92}">
      <text>
        <r>
          <rPr>
            <b/>
            <sz val="9"/>
            <color indexed="81"/>
            <rFont val="Tahoma"/>
            <family val="2"/>
          </rPr>
          <t>Array formula must be entered 
CTRL-SHIFT-ENTER.</t>
        </r>
      </text>
    </comment>
    <comment ref="BI9" authorId="0" shapeId="0" xr:uid="{237E6BE0-C1DC-485D-8E5B-B6CE37362A8A}">
      <text>
        <r>
          <rPr>
            <sz val="12"/>
            <color indexed="81"/>
            <rFont val="Tahoma"/>
            <family val="2"/>
          </rPr>
          <t>Insert mean (average) null hypothesis</t>
        </r>
      </text>
    </comment>
    <comment ref="AM18" authorId="1" shapeId="0" xr:uid="{DFA7EE23-B1E8-4229-9198-A05073B64112}">
      <text>
        <r>
          <rPr>
            <b/>
            <sz val="9"/>
            <color indexed="81"/>
            <rFont val="Tahoma"/>
            <family val="2"/>
          </rPr>
          <t>MATCH finds the last numeric cell in the column.
Array Formula must be entered CTRL-SHIFT-Enter</t>
        </r>
      </text>
    </comment>
    <comment ref="BH20" authorId="0" shapeId="0" xr:uid="{5B3D24DE-5116-4A0F-ACC5-F5C66159BA25}">
      <text>
        <r>
          <rPr>
            <sz val="12"/>
            <color indexed="81"/>
            <rFont val="Tahoma"/>
            <family val="2"/>
          </rPr>
          <t>Input the process LSL and USL here!</t>
        </r>
      </text>
    </comment>
    <comment ref="BH25" authorId="0" shapeId="0" xr:uid="{6611DFF8-2B5D-46DA-A4F2-F07C922B96C4}">
      <text>
        <r>
          <rPr>
            <sz val="12"/>
            <color indexed="81"/>
            <rFont val="Tahoma"/>
            <family val="2"/>
          </rPr>
          <t>Enter row where process change occurred</t>
        </r>
      </text>
    </comment>
  </commentList>
</comments>
</file>

<file path=xl/sharedStrings.xml><?xml version="1.0" encoding="utf-8"?>
<sst xmlns="http://schemas.openxmlformats.org/spreadsheetml/2006/main" count="187" uniqueCount="86">
  <si>
    <t>Xave</t>
  </si>
  <si>
    <t>UCL</t>
  </si>
  <si>
    <t>+2 sigma</t>
  </si>
  <si>
    <t>+1 sigma</t>
  </si>
  <si>
    <t>Average</t>
  </si>
  <si>
    <t>-1 sigma</t>
  </si>
  <si>
    <t>-2 sigma</t>
  </si>
  <si>
    <t>LCL</t>
  </si>
  <si>
    <t>Range</t>
  </si>
  <si>
    <t>A2</t>
  </si>
  <si>
    <t>D3</t>
  </si>
  <si>
    <t>D4</t>
  </si>
  <si>
    <t>d2</t>
  </si>
  <si>
    <t>Norm Dist</t>
  </si>
  <si>
    <t>USL</t>
  </si>
  <si>
    <t>Stdev</t>
  </si>
  <si>
    <t>Rbar</t>
  </si>
  <si>
    <t>LSL</t>
  </si>
  <si>
    <t>Cp</t>
  </si>
  <si>
    <t>Cpk</t>
  </si>
  <si>
    <t>CpU</t>
  </si>
  <si>
    <t>CpL</t>
  </si>
  <si>
    <t>Process</t>
  </si>
  <si>
    <t>Change</t>
  </si>
  <si>
    <t>At Row</t>
  </si>
  <si>
    <t>Z (null)</t>
  </si>
  <si>
    <t>p (two tailed)</t>
  </si>
  <si>
    <t>p (upper tailed)</t>
  </si>
  <si>
    <t>p ( lower tailed)</t>
  </si>
  <si>
    <t>c4</t>
  </si>
  <si>
    <t>Ave Stdev</t>
  </si>
  <si>
    <t>Last Value</t>
  </si>
  <si>
    <t>Average1</t>
  </si>
  <si>
    <t>Average2</t>
  </si>
  <si>
    <t>RAverage1</t>
  </si>
  <si>
    <t>RAverage2</t>
  </si>
  <si>
    <t>X Norm</t>
  </si>
  <si>
    <t>UCL2</t>
  </si>
  <si>
    <t>+2 sigma3</t>
  </si>
  <si>
    <t>+1 sigma4</t>
  </si>
  <si>
    <t>Average5</t>
  </si>
  <si>
    <t>-1 sigma6</t>
  </si>
  <si>
    <t>-2 sigma7</t>
  </si>
  <si>
    <t>LCL8</t>
  </si>
  <si>
    <t>Range9</t>
  </si>
  <si>
    <t>UCL10</t>
  </si>
  <si>
    <t>+2 sigma11</t>
  </si>
  <si>
    <t>+1 sigma12</t>
  </si>
  <si>
    <t>Average13</t>
  </si>
  <si>
    <t>-1 sigma14</t>
  </si>
  <si>
    <t>-2 sigma15</t>
  </si>
  <si>
    <t>LCL16</t>
  </si>
  <si>
    <t>A217</t>
  </si>
  <si>
    <t>Pooled Var</t>
  </si>
  <si>
    <t>Sig Est</t>
  </si>
  <si>
    <t>Pooled Sd</t>
  </si>
  <si>
    <t>Estimator</t>
  </si>
  <si>
    <t>1=Pooled, 2=Sbar, 3=Rbar</t>
  </si>
  <si>
    <t>d2/c4</t>
  </si>
  <si>
    <t>df+1</t>
  </si>
  <si>
    <t>© 2017 KnowWare</t>
  </si>
  <si>
    <t>Day 6</t>
  </si>
  <si>
    <t>Day 7</t>
  </si>
  <si>
    <t>Day 8</t>
  </si>
  <si>
    <t>Day 9</t>
  </si>
  <si>
    <t>Day 10</t>
  </si>
  <si>
    <t>PathStone Group</t>
  </si>
  <si>
    <t>Control Chart</t>
  </si>
  <si>
    <t>Operation:</t>
  </si>
  <si>
    <t>BLENDING &amp; PACKAGING</t>
  </si>
  <si>
    <t>Page :</t>
  </si>
  <si>
    <t>1 of 1</t>
  </si>
  <si>
    <t>Core Team:</t>
  </si>
  <si>
    <t>Rev:</t>
  </si>
  <si>
    <t>Date:</t>
  </si>
  <si>
    <t>Control number:</t>
  </si>
  <si>
    <t>Line:</t>
  </si>
  <si>
    <t>Tony, Jim</t>
  </si>
  <si>
    <t>Drop packing</t>
  </si>
  <si>
    <t>Group</t>
  </si>
  <si>
    <t>Sample 2</t>
  </si>
  <si>
    <t>Sample 3</t>
  </si>
  <si>
    <t>Sample 4</t>
  </si>
  <si>
    <t>Sample 5</t>
  </si>
  <si>
    <t>Sample
1</t>
  </si>
  <si>
    <t>u (null)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</si>
</sst>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0"/>
  </numFmts>
  <fonts count="15">
    <font>
      <sz val="10"/>
      <name val="Geneva"/>
    </font>
    <font>
      <sz val="10"/>
      <name val="Geneva"/>
    </font>
    <font>
      <u/>
      <sz val="7.5"/>
      <color indexed="12"/>
      <name val="Geneva"/>
    </font>
    <font>
      <b/>
      <sz val="9"/>
      <color indexed="81"/>
      <name val="Tahoma"/>
      <family val="2"/>
    </font>
    <font>
      <sz val="12"/>
      <color indexed="81"/>
      <name val="Tahoma"/>
      <family val="2"/>
    </font>
    <font>
      <sz val="8"/>
      <name val="Geneva"/>
    </font>
    <font>
      <sz val="28"/>
      <color theme="0"/>
      <name val="Corbel"/>
      <family val="2"/>
    </font>
    <font>
      <b/>
      <sz val="24"/>
      <color rgb="FFA38500"/>
      <name val="Corbel"/>
      <family val="2"/>
    </font>
    <font>
      <sz val="10"/>
      <name val="Corbel"/>
      <family val="2"/>
    </font>
    <font>
      <b/>
      <sz val="10"/>
      <color theme="0"/>
      <name val="Corbel"/>
      <family val="2"/>
    </font>
    <font>
      <b/>
      <sz val="10"/>
      <color theme="1"/>
      <name val="Corbel"/>
      <family val="2"/>
    </font>
    <font>
      <sz val="10"/>
      <color theme="1"/>
      <name val="Corbel"/>
      <family val="2"/>
    </font>
    <font>
      <b/>
      <sz val="10"/>
      <name val="Corbel"/>
      <family val="2"/>
    </font>
    <font>
      <sz val="10"/>
      <color theme="0"/>
      <name val="Corbel"/>
      <family val="2"/>
    </font>
    <font>
      <u/>
      <sz val="10"/>
      <color indexed="12"/>
      <name val="Corbel"/>
      <family val="2"/>
    </font>
  </fonts>
  <fills count="9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9E0"/>
        <bgColor indexed="64"/>
      </patternFill>
    </fill>
    <fill>
      <patternFill patternType="solid">
        <fgColor rgb="FFFFDA33"/>
        <bgColor indexed="64"/>
      </patternFill>
    </fill>
    <fill>
      <patternFill patternType="solid">
        <fgColor rgb="FFA38500"/>
        <bgColor indexed="64"/>
      </patternFill>
    </fill>
    <fill>
      <patternFill patternType="solid">
        <fgColor theme="0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theme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theme="1"/>
      </top>
      <bottom/>
      <diagonal/>
    </border>
    <border>
      <left/>
      <right/>
      <top style="thin">
        <color theme="1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theme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A38500"/>
      </left>
      <right style="thin">
        <color rgb="FFA38500"/>
      </right>
      <top style="thin">
        <color rgb="FFA38500"/>
      </top>
      <bottom style="thin">
        <color rgb="FFA38500"/>
      </bottom>
      <diagonal/>
    </border>
    <border>
      <left style="thin">
        <color rgb="FFA38500"/>
      </left>
      <right/>
      <top style="thin">
        <color rgb="FFA38500"/>
      </top>
      <bottom style="thin">
        <color rgb="FFA38500"/>
      </bottom>
      <diagonal/>
    </border>
    <border>
      <left/>
      <right/>
      <top style="thin">
        <color rgb="FFA38500"/>
      </top>
      <bottom style="thin">
        <color rgb="FFA38500"/>
      </bottom>
      <diagonal/>
    </border>
    <border>
      <left/>
      <right style="thin">
        <color rgb="FFA38500"/>
      </right>
      <top style="thin">
        <color rgb="FFA38500"/>
      </top>
      <bottom style="thin">
        <color rgb="FFA38500"/>
      </bottom>
      <diagonal/>
    </border>
    <border>
      <left/>
      <right style="thin">
        <color rgb="FFA38500"/>
      </right>
      <top/>
      <bottom/>
      <diagonal/>
    </border>
  </borders>
  <cellStyleXfs count="4">
    <xf numFmtId="0" fontId="0" fillId="0" borderId="0"/>
    <xf numFmtId="0" fontId="2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</cellStyleXfs>
  <cellXfs count="61">
    <xf numFmtId="0" fontId="0" fillId="0" borderId="0" xfId="0"/>
    <xf numFmtId="0" fontId="7" fillId="0" borderId="0" xfId="0" applyFont="1" applyAlignment="1">
      <alignment vertical="center"/>
    </xf>
    <xf numFmtId="0" fontId="8" fillId="0" borderId="0" xfId="0" applyFont="1"/>
    <xf numFmtId="0" fontId="8" fillId="0" borderId="0" xfId="0" applyFont="1" applyAlignment="1">
      <alignment horizontal="right"/>
    </xf>
    <xf numFmtId="164" fontId="8" fillId="0" borderId="0" xfId="0" applyNumberFormat="1" applyFont="1"/>
    <xf numFmtId="0" fontId="6" fillId="0" borderId="0" xfId="0" applyFont="1" applyAlignment="1">
      <alignment horizontal="center" vertical="center"/>
    </xf>
    <xf numFmtId="0" fontId="8" fillId="8" borderId="0" xfId="0" applyFont="1" applyFill="1"/>
    <xf numFmtId="0" fontId="10" fillId="6" borderId="15" xfId="0" applyFont="1" applyFill="1" applyBorder="1" applyAlignment="1">
      <alignment horizontal="center" vertical="center" wrapText="1"/>
    </xf>
    <xf numFmtId="164" fontId="10" fillId="3" borderId="16" xfId="0" applyNumberFormat="1" applyFont="1" applyFill="1" applyBorder="1" applyAlignment="1">
      <alignment wrapText="1"/>
    </xf>
    <xf numFmtId="164" fontId="10" fillId="3" borderId="17" xfId="0" applyNumberFormat="1" applyFont="1" applyFill="1" applyBorder="1" applyAlignment="1">
      <alignment horizontal="center" textRotation="90" wrapText="1"/>
    </xf>
    <xf numFmtId="0" fontId="10" fillId="3" borderId="17" xfId="2" applyFont="1" applyFill="1" applyBorder="1" applyAlignment="1">
      <alignment horizontal="center" textRotation="90" wrapText="1"/>
    </xf>
    <xf numFmtId="164" fontId="10" fillId="3" borderId="17" xfId="0" applyNumberFormat="1" applyFont="1" applyFill="1" applyBorder="1" applyAlignment="1">
      <alignment textRotation="90" wrapText="1"/>
    </xf>
    <xf numFmtId="164" fontId="10" fillId="3" borderId="17" xfId="0" applyNumberFormat="1" applyFont="1" applyFill="1" applyBorder="1" applyAlignment="1">
      <alignment horizontal="center" wrapText="1"/>
    </xf>
    <xf numFmtId="0" fontId="8" fillId="0" borderId="0" xfId="0" applyFont="1" applyAlignment="1">
      <alignment wrapText="1"/>
    </xf>
    <xf numFmtId="0" fontId="8" fillId="0" borderId="0" xfId="0" applyFont="1" applyAlignment="1">
      <alignment horizontal="center" wrapText="1"/>
    </xf>
    <xf numFmtId="0" fontId="10" fillId="5" borderId="10" xfId="0" applyFont="1" applyFill="1" applyBorder="1" applyAlignment="1">
      <alignment horizontal="center" vertical="center"/>
    </xf>
    <xf numFmtId="0" fontId="11" fillId="5" borderId="18" xfId="0" applyFont="1" applyFill="1" applyBorder="1" applyAlignment="1">
      <alignment horizontal="right"/>
    </xf>
    <xf numFmtId="0" fontId="11" fillId="5" borderId="15" xfId="0" applyFont="1" applyFill="1" applyBorder="1" applyAlignment="1">
      <alignment horizontal="right"/>
    </xf>
    <xf numFmtId="164" fontId="11" fillId="3" borderId="15" xfId="0" applyNumberFormat="1" applyFont="1" applyFill="1" applyBorder="1"/>
    <xf numFmtId="164" fontId="11" fillId="3" borderId="17" xfId="0" applyNumberFormat="1" applyFont="1" applyFill="1" applyBorder="1"/>
    <xf numFmtId="0" fontId="11" fillId="3" borderId="17" xfId="2" applyFont="1" applyFill="1" applyBorder="1"/>
    <xf numFmtId="164" fontId="11" fillId="3" borderId="18" xfId="0" applyNumberFormat="1" applyFont="1" applyFill="1" applyBorder="1"/>
    <xf numFmtId="0" fontId="8" fillId="3" borderId="0" xfId="0" applyFont="1" applyFill="1"/>
    <xf numFmtId="0" fontId="10" fillId="5" borderId="11" xfId="0" applyFont="1" applyFill="1" applyBorder="1" applyAlignment="1">
      <alignment horizontal="center" vertical="center"/>
    </xf>
    <xf numFmtId="164" fontId="11" fillId="3" borderId="19" xfId="0" applyNumberFormat="1" applyFont="1" applyFill="1" applyBorder="1"/>
    <xf numFmtId="164" fontId="11" fillId="3" borderId="0" xfId="0" applyNumberFormat="1" applyFont="1" applyFill="1"/>
    <xf numFmtId="0" fontId="11" fillId="3" borderId="0" xfId="2" applyFont="1" applyFill="1"/>
    <xf numFmtId="0" fontId="8" fillId="0" borderId="0" xfId="0" quotePrefix="1" applyFont="1" applyAlignment="1">
      <alignment horizontal="center" wrapText="1"/>
    </xf>
    <xf numFmtId="0" fontId="8" fillId="2" borderId="2" xfId="0" applyFont="1" applyFill="1" applyBorder="1"/>
    <xf numFmtId="0" fontId="8" fillId="0" borderId="4" xfId="0" applyFont="1" applyBorder="1"/>
    <xf numFmtId="0" fontId="8" fillId="0" borderId="5" xfId="0" applyFont="1" applyBorder="1"/>
    <xf numFmtId="0" fontId="8" fillId="0" borderId="6" xfId="0" applyFont="1" applyBorder="1"/>
    <xf numFmtId="0" fontId="8" fillId="0" borderId="7" xfId="0" applyFont="1" applyBorder="1"/>
    <xf numFmtId="0" fontId="8" fillId="0" borderId="8" xfId="0" applyFont="1" applyBorder="1"/>
    <xf numFmtId="0" fontId="8" fillId="0" borderId="9" xfId="0" applyFont="1" applyBorder="1"/>
    <xf numFmtId="2" fontId="12" fillId="0" borderId="0" xfId="0" applyNumberFormat="1" applyFont="1" applyAlignment="1">
      <alignment wrapText="1"/>
    </xf>
    <xf numFmtId="2" fontId="8" fillId="3" borderId="1" xfId="0" applyNumberFormat="1" applyFont="1" applyFill="1" applyBorder="1"/>
    <xf numFmtId="0" fontId="8" fillId="0" borderId="0" xfId="0" applyFont="1" applyAlignment="1">
      <alignment horizontal="left"/>
    </xf>
    <xf numFmtId="0" fontId="13" fillId="0" borderId="0" xfId="0" applyFont="1"/>
    <xf numFmtId="0" fontId="14" fillId="0" borderId="0" xfId="1" applyFont="1" applyAlignment="1" applyProtection="1"/>
    <xf numFmtId="0" fontId="10" fillId="5" borderId="12" xfId="0" applyFont="1" applyFill="1" applyBorder="1" applyAlignment="1">
      <alignment horizontal="center" vertical="center"/>
    </xf>
    <xf numFmtId="0" fontId="11" fillId="5" borderId="21" xfId="0" applyFont="1" applyFill="1" applyBorder="1" applyAlignment="1">
      <alignment horizontal="right"/>
    </xf>
    <xf numFmtId="0" fontId="11" fillId="5" borderId="13" xfId="0" applyFont="1" applyFill="1" applyBorder="1" applyAlignment="1">
      <alignment horizontal="right"/>
    </xf>
    <xf numFmtId="164" fontId="11" fillId="3" borderId="20" xfId="0" applyNumberFormat="1" applyFont="1" applyFill="1" applyBorder="1"/>
    <xf numFmtId="164" fontId="11" fillId="3" borderId="14" xfId="0" applyNumberFormat="1" applyFont="1" applyFill="1" applyBorder="1"/>
    <xf numFmtId="0" fontId="11" fillId="3" borderId="14" xfId="2" applyFont="1" applyFill="1" applyBorder="1"/>
    <xf numFmtId="2" fontId="8" fillId="0" borderId="0" xfId="0" applyNumberFormat="1" applyFont="1" applyAlignment="1">
      <alignment horizontal="right"/>
    </xf>
    <xf numFmtId="0" fontId="8" fillId="0" borderId="0" xfId="2" applyFont="1"/>
    <xf numFmtId="0" fontId="12" fillId="0" borderId="0" xfId="0" applyFont="1" applyAlignment="1">
      <alignment horizontal="center"/>
    </xf>
    <xf numFmtId="0" fontId="9" fillId="7" borderId="19" xfId="0" applyFont="1" applyFill="1" applyBorder="1" applyAlignment="1">
      <alignment horizontal="left" vertical="center"/>
    </xf>
    <xf numFmtId="0" fontId="9" fillId="7" borderId="26" xfId="0" applyFont="1" applyFill="1" applyBorder="1" applyAlignment="1">
      <alignment horizontal="left" vertical="center"/>
    </xf>
    <xf numFmtId="0" fontId="6" fillId="7" borderId="0" xfId="0" applyFont="1" applyFill="1" applyAlignment="1">
      <alignment horizontal="center" vertical="center"/>
    </xf>
    <xf numFmtId="0" fontId="9" fillId="7" borderId="0" xfId="0" applyFont="1" applyFill="1" applyAlignment="1">
      <alignment horizontal="left" vertical="center"/>
    </xf>
    <xf numFmtId="0" fontId="11" fillId="4" borderId="0" xfId="0" applyFont="1" applyFill="1" applyAlignment="1" applyProtection="1">
      <alignment horizontal="center" vertical="center"/>
      <protection locked="0"/>
    </xf>
    <xf numFmtId="0" fontId="8" fillId="4" borderId="3" xfId="0" applyFont="1" applyFill="1" applyBorder="1" applyProtection="1">
      <protection locked="0"/>
    </xf>
    <xf numFmtId="2" fontId="8" fillId="4" borderId="1" xfId="0" applyNumberFormat="1" applyFont="1" applyFill="1" applyBorder="1" applyProtection="1">
      <protection locked="0"/>
    </xf>
    <xf numFmtId="1" fontId="8" fillId="4" borderId="1" xfId="0" applyNumberFormat="1" applyFont="1" applyFill="1" applyBorder="1" applyAlignment="1" applyProtection="1">
      <alignment horizontal="right"/>
      <protection locked="0"/>
    </xf>
    <xf numFmtId="0" fontId="8" fillId="8" borderId="23" xfId="0" applyFont="1" applyFill="1" applyBorder="1" applyAlignment="1" applyProtection="1">
      <alignment horizontal="center"/>
      <protection locked="0"/>
    </xf>
    <xf numFmtId="0" fontId="8" fillId="8" borderId="24" xfId="0" applyFont="1" applyFill="1" applyBorder="1" applyAlignment="1" applyProtection="1">
      <alignment horizontal="center"/>
      <protection locked="0"/>
    </xf>
    <xf numFmtId="0" fontId="8" fillId="8" borderId="25" xfId="0" applyFont="1" applyFill="1" applyBorder="1" applyAlignment="1" applyProtection="1">
      <alignment horizontal="center"/>
      <protection locked="0"/>
    </xf>
    <xf numFmtId="0" fontId="8" fillId="8" borderId="22" xfId="0" applyFont="1" applyFill="1" applyBorder="1" applyAlignment="1" applyProtection="1">
      <alignment horizontal="left" vertical="center"/>
      <protection locked="0"/>
    </xf>
  </cellXfs>
  <cellStyles count="4">
    <cellStyle name="Hyperlink" xfId="1" builtinId="8"/>
    <cellStyle name="Normal" xfId="0" builtinId="0"/>
    <cellStyle name="Normal 5" xfId="3" xr:uid="{00000000-0005-0000-0000-000002000000}"/>
    <cellStyle name="Normal_XmRChart1" xfId="2" xr:uid="{00000000-0005-0000-0000-000003000000}"/>
  </cellStyles>
  <dxfs count="96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orbel"/>
        <family val="2"/>
        <scheme val="none"/>
      </font>
      <numFmt numFmtId="164" formatCode="0.0000"/>
      <fill>
        <patternFill patternType="solid">
          <fgColor indexed="64"/>
          <bgColor indexed="2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orbel"/>
        <family val="2"/>
        <scheme val="none"/>
      </font>
      <numFmt numFmtId="164" formatCode="0.0000"/>
      <fill>
        <patternFill patternType="solid">
          <fgColor indexed="64"/>
          <bgColor indexed="2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orbel"/>
        <family val="2"/>
        <scheme val="none"/>
      </font>
      <numFmt numFmtId="164" formatCode="0.0000"/>
      <fill>
        <patternFill patternType="solid">
          <fgColor indexed="64"/>
          <bgColor indexed="2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orbel"/>
        <family val="2"/>
        <scheme val="none"/>
      </font>
      <numFmt numFmtId="164" formatCode="0.0000"/>
      <fill>
        <patternFill patternType="solid">
          <fgColor indexed="64"/>
          <bgColor indexed="2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orbel"/>
        <family val="2"/>
        <scheme val="none"/>
      </font>
      <numFmt numFmtId="164" formatCode="0.0000"/>
      <fill>
        <patternFill patternType="solid">
          <fgColor indexed="64"/>
          <bgColor indexed="2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orbel"/>
        <family val="2"/>
        <scheme val="none"/>
      </font>
      <numFmt numFmtId="164" formatCode="0.0000"/>
      <fill>
        <patternFill patternType="solid">
          <fgColor indexed="64"/>
          <bgColor indexed="2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orbel"/>
        <family val="2"/>
        <scheme val="none"/>
      </font>
      <numFmt numFmtId="164" formatCode="0.0000"/>
      <fill>
        <patternFill patternType="solid">
          <fgColor indexed="64"/>
          <bgColor indexed="2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orbel"/>
        <family val="2"/>
        <scheme val="none"/>
      </font>
      <numFmt numFmtId="164" formatCode="0.0000"/>
      <fill>
        <patternFill patternType="solid">
          <fgColor indexed="64"/>
          <bgColor indexed="2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orbel"/>
        <family val="2"/>
        <scheme val="none"/>
      </font>
      <numFmt numFmtId="164" formatCode="0.0000"/>
      <fill>
        <patternFill patternType="solid">
          <fgColor indexed="64"/>
          <bgColor indexed="2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orbel"/>
        <family val="2"/>
        <scheme val="none"/>
      </font>
      <numFmt numFmtId="164" formatCode="0.0000"/>
      <fill>
        <patternFill patternType="solid">
          <fgColor indexed="64"/>
          <bgColor indexed="2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orbel"/>
        <family val="2"/>
        <scheme val="none"/>
      </font>
      <numFmt numFmtId="164" formatCode="0.0000"/>
      <fill>
        <patternFill patternType="solid">
          <fgColor indexed="64"/>
          <bgColor indexed="2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orbel"/>
        <family val="2"/>
        <scheme val="none"/>
      </font>
      <numFmt numFmtId="164" formatCode="0.0000"/>
      <fill>
        <patternFill patternType="solid">
          <fgColor indexed="64"/>
          <bgColor indexed="2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orbel"/>
        <family val="2"/>
        <scheme val="none"/>
      </font>
      <numFmt numFmtId="164" formatCode="0.0000"/>
      <fill>
        <patternFill patternType="solid">
          <fgColor indexed="64"/>
          <bgColor indexed="2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orbel"/>
        <family val="2"/>
        <scheme val="none"/>
      </font>
      <numFmt numFmtId="164" formatCode="0.0000"/>
      <fill>
        <patternFill patternType="solid">
          <fgColor indexed="64"/>
          <bgColor indexed="2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orbel"/>
        <family val="2"/>
        <scheme val="none"/>
      </font>
      <numFmt numFmtId="164" formatCode="0.0000"/>
      <fill>
        <patternFill patternType="solid">
          <fgColor indexed="64"/>
          <bgColor indexed="2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orbel"/>
        <family val="2"/>
        <scheme val="none"/>
      </font>
      <numFmt numFmtId="164" formatCode="0.0000"/>
      <fill>
        <patternFill patternType="solid">
          <fgColor indexed="64"/>
          <bgColor indexed="2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orbel"/>
        <family val="2"/>
        <scheme val="none"/>
      </font>
      <numFmt numFmtId="164" formatCode="0.0000"/>
      <fill>
        <patternFill patternType="solid">
          <fgColor indexed="64"/>
          <bgColor indexed="2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orbel"/>
        <family val="2"/>
        <scheme val="none"/>
      </font>
      <numFmt numFmtId="164" formatCode="0.0000"/>
      <fill>
        <patternFill patternType="solid">
          <fgColor indexed="64"/>
          <bgColor indexed="2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orbel"/>
        <family val="2"/>
        <scheme val="none"/>
      </font>
      <numFmt numFmtId="164" formatCode="0.0000"/>
      <fill>
        <patternFill patternType="solid">
          <fgColor indexed="64"/>
          <bgColor indexed="2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orbel"/>
        <family val="2"/>
        <scheme val="none"/>
      </font>
      <numFmt numFmtId="164" formatCode="0.0000"/>
      <fill>
        <patternFill patternType="solid">
          <fgColor indexed="64"/>
          <bgColor indexed="2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orbel"/>
        <family val="2"/>
        <scheme val="none"/>
      </font>
      <numFmt numFmtId="164" formatCode="0.0000"/>
      <fill>
        <patternFill patternType="solid">
          <fgColor indexed="64"/>
          <bgColor indexed="2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orbel"/>
        <family val="2"/>
        <scheme val="none"/>
      </font>
      <numFmt numFmtId="164" formatCode="0.0000"/>
      <fill>
        <patternFill patternType="solid">
          <fgColor indexed="64"/>
          <bgColor indexed="2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orbel"/>
        <family val="2"/>
        <scheme val="none"/>
      </font>
      <numFmt numFmtId="164" formatCode="0.0000"/>
      <fill>
        <patternFill patternType="solid">
          <fgColor indexed="64"/>
          <bgColor indexed="2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orbel"/>
        <family val="2"/>
        <scheme val="none"/>
      </font>
      <numFmt numFmtId="164" formatCode="0.0000"/>
      <fill>
        <patternFill patternType="solid">
          <fgColor indexed="64"/>
          <bgColor indexed="2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orbel"/>
        <family val="2"/>
        <scheme val="none"/>
      </font>
      <numFmt numFmtId="164" formatCode="0.0000"/>
      <fill>
        <patternFill patternType="solid">
          <fgColor indexed="64"/>
          <bgColor indexed="2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orbel"/>
        <family val="2"/>
        <scheme val="none"/>
      </font>
      <numFmt numFmtId="0" formatCode="General"/>
      <fill>
        <patternFill patternType="solid">
          <fgColor indexed="64"/>
          <bgColor indexed="22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orbel"/>
        <family val="2"/>
        <scheme val="none"/>
      </font>
      <numFmt numFmtId="0" formatCode="General"/>
      <fill>
        <patternFill patternType="solid">
          <fgColor indexed="64"/>
          <bgColor indexed="22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orbel"/>
        <family val="2"/>
        <scheme val="none"/>
      </font>
      <numFmt numFmtId="164" formatCode="0.0000"/>
      <fill>
        <patternFill patternType="solid">
          <fgColor indexed="64"/>
          <bgColor indexed="2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orbel"/>
        <family val="2"/>
        <scheme val="none"/>
      </font>
      <numFmt numFmtId="164" formatCode="0.0000"/>
      <fill>
        <patternFill patternType="solid">
          <fgColor indexed="64"/>
          <bgColor indexed="2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orbel"/>
        <family val="2"/>
        <scheme val="none"/>
      </font>
      <numFmt numFmtId="164" formatCode="0.0000"/>
      <fill>
        <patternFill patternType="solid">
          <fgColor indexed="64"/>
          <bgColor indexed="2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orbel"/>
        <family val="2"/>
        <scheme val="none"/>
      </font>
      <numFmt numFmtId="164" formatCode="0.0000"/>
      <fill>
        <patternFill patternType="solid">
          <fgColor indexed="64"/>
          <bgColor indexed="2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orbel"/>
        <family val="2"/>
        <scheme val="none"/>
      </font>
      <numFmt numFmtId="164" formatCode="0.0000"/>
      <fill>
        <patternFill patternType="solid">
          <fgColor indexed="64"/>
          <bgColor indexed="2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orbel"/>
        <family val="2"/>
        <scheme val="none"/>
      </font>
      <numFmt numFmtId="164" formatCode="0.0000"/>
      <fill>
        <patternFill patternType="solid">
          <fgColor indexed="64"/>
          <bgColor indexed="2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orbel"/>
        <family val="2"/>
        <scheme val="none"/>
      </font>
      <numFmt numFmtId="164" formatCode="0.0000"/>
      <fill>
        <patternFill patternType="solid">
          <fgColor indexed="64"/>
          <bgColor indexed="2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orbel"/>
        <family val="2"/>
        <scheme val="none"/>
      </font>
      <numFmt numFmtId="164" formatCode="0.0000"/>
      <fill>
        <patternFill patternType="solid">
          <fgColor indexed="64"/>
          <bgColor indexed="2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orbel"/>
        <family val="2"/>
        <scheme val="none"/>
      </font>
      <fill>
        <patternFill patternType="solid">
          <fgColor indexed="64"/>
          <bgColor rgb="FFFFF9E0"/>
        </patternFill>
      </fill>
      <alignment horizontal="right" vertical="bottom" textRotation="0" wrapText="0" indent="0" justifyLastLine="0" shrinkToFit="0" readingOrder="0"/>
      <border diagonalUp="0" diagonalDown="0" outline="0">
        <left/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orbel"/>
        <family val="2"/>
        <scheme val="none"/>
      </font>
      <fill>
        <patternFill patternType="solid">
          <fgColor indexed="64"/>
          <bgColor rgb="FFFFF9E0"/>
        </patternFill>
      </fill>
      <alignment horizontal="right" vertical="bottom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orbel"/>
        <family val="2"/>
        <scheme val="none"/>
      </font>
      <fill>
        <patternFill patternType="solid">
          <fgColor indexed="64"/>
          <bgColor rgb="FFFFF9E0"/>
        </patternFill>
      </fill>
      <alignment horizontal="right" vertical="bottom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orbel"/>
        <family val="2"/>
        <scheme val="none"/>
      </font>
      <fill>
        <patternFill patternType="solid">
          <fgColor indexed="64"/>
          <bgColor rgb="FFFFF9E0"/>
        </patternFill>
      </fill>
      <alignment horizontal="right" vertical="bottom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orbel"/>
        <family val="2"/>
        <scheme val="none"/>
      </font>
      <fill>
        <patternFill patternType="solid">
          <fgColor indexed="64"/>
          <bgColor rgb="FFFFF9E0"/>
        </patternFill>
      </fill>
      <alignment horizontal="right" vertical="bottom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orbel"/>
        <family val="2"/>
        <scheme val="none"/>
      </font>
      <fill>
        <patternFill patternType="solid">
          <fgColor indexed="64"/>
          <bgColor theme="4" tint="0.79998168889431442"/>
        </patternFill>
      </fill>
      <alignment horizontal="center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orbel"/>
        <family val="2"/>
        <scheme val="none"/>
      </font>
      <fill>
        <patternFill patternType="solid">
          <fgColor indexed="64"/>
          <bgColor theme="4" tint="0.79998168889431442"/>
        </patternFill>
      </fill>
      <alignment horizontal="center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orbel"/>
        <family val="2"/>
        <scheme val="none"/>
      </font>
      <fill>
        <patternFill patternType="solid">
          <fgColor indexed="64"/>
          <bgColor theme="4" tint="0.79998168889431442"/>
        </patternFill>
      </fill>
      <alignment horizontal="center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orbel"/>
        <family val="2"/>
        <scheme val="none"/>
      </font>
      <fill>
        <patternFill patternType="solid">
          <fgColor indexed="64"/>
          <bgColor theme="4" tint="0.79998168889431442"/>
        </patternFill>
      </fill>
      <alignment horizontal="center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orbel"/>
        <family val="2"/>
        <scheme val="none"/>
      </font>
      <fill>
        <patternFill patternType="solid">
          <fgColor indexed="64"/>
          <bgColor theme="4" tint="0.79998168889431442"/>
        </patternFill>
      </fill>
      <alignment horizontal="center" vertical="center" textRotation="0" wrapText="0" indent="0" justifyLastLine="0" shrinkToFit="0" readingOrder="0"/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orbel"/>
        <family val="2"/>
        <scheme val="none"/>
      </font>
      <fill>
        <patternFill patternType="solid">
          <fgColor indexed="64"/>
          <bgColor rgb="FFFFF9E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orbel"/>
        <family val="2"/>
        <scheme val="none"/>
      </font>
      <numFmt numFmtId="164" formatCode="0.0000"/>
      <fill>
        <patternFill patternType="solid">
          <fgColor rgb="FF000000"/>
          <bgColor rgb="FFC0C0C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orbel"/>
        <family val="2"/>
        <scheme val="none"/>
      </font>
      <numFmt numFmtId="164" formatCode="0.0000"/>
      <fill>
        <patternFill patternType="solid">
          <fgColor indexed="64"/>
          <bgColor indexed="22"/>
        </patternFill>
      </fill>
      <alignment horizontal="center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orbel"/>
        <family val="2"/>
        <scheme val="none"/>
      </font>
      <fill>
        <patternFill patternType="solid">
          <fgColor indexed="64"/>
          <bgColor theme="4" tint="0.79998168889431442"/>
        </patternFill>
      </fill>
      <alignment horizontal="center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orbel"/>
        <family val="2"/>
        <scheme val="none"/>
      </font>
      <fill>
        <patternFill patternType="solid">
          <fgColor indexed="64"/>
          <bgColor theme="4" tint="0.79998168889431442"/>
        </patternFill>
      </fill>
      <alignment horizontal="center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orbel"/>
        <family val="2"/>
        <scheme val="none"/>
      </font>
      <fill>
        <patternFill patternType="solid">
          <fgColor indexed="64"/>
          <bgColor theme="4" tint="0.79998168889431442"/>
        </patternFill>
      </fill>
      <alignment horizontal="center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orbel"/>
        <family val="2"/>
        <scheme val="none"/>
      </font>
      <fill>
        <patternFill patternType="solid">
          <fgColor indexed="64"/>
          <bgColor theme="4" tint="0.79998168889431442"/>
        </patternFill>
      </fill>
      <alignment horizontal="center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orbel"/>
        <family val="2"/>
        <scheme val="none"/>
      </font>
      <fill>
        <patternFill patternType="solid">
          <fgColor indexed="64"/>
          <bgColor theme="4" tint="0.79998168889431442"/>
        </patternFill>
      </fill>
      <alignment horizontal="center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orbel"/>
        <family val="2"/>
        <scheme val="none"/>
      </font>
      <numFmt numFmtId="164" formatCode="0.0000"/>
      <fill>
        <patternFill patternType="solid">
          <fgColor indexed="64"/>
          <bgColor indexed="2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orbel"/>
        <family val="2"/>
        <scheme val="none"/>
      </font>
      <numFmt numFmtId="164" formatCode="0.0000"/>
      <fill>
        <patternFill patternType="solid">
          <fgColor indexed="64"/>
          <bgColor indexed="2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orbel"/>
        <family val="2"/>
        <scheme val="none"/>
      </font>
      <numFmt numFmtId="164" formatCode="0.0000"/>
      <fill>
        <patternFill patternType="solid">
          <fgColor indexed="64"/>
          <bgColor indexed="2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orbel"/>
        <family val="2"/>
        <scheme val="none"/>
      </font>
      <numFmt numFmtId="164" formatCode="0.0000"/>
      <fill>
        <patternFill patternType="solid">
          <fgColor indexed="64"/>
          <bgColor indexed="2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orbel"/>
        <family val="2"/>
        <scheme val="none"/>
      </font>
      <numFmt numFmtId="164" formatCode="0.0000"/>
      <fill>
        <patternFill patternType="solid">
          <fgColor indexed="64"/>
          <bgColor indexed="2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orbel"/>
        <family val="2"/>
        <scheme val="none"/>
      </font>
      <numFmt numFmtId="164" formatCode="0.0000"/>
      <fill>
        <patternFill patternType="solid">
          <fgColor indexed="64"/>
          <bgColor indexed="2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orbel"/>
        <family val="2"/>
        <scheme val="none"/>
      </font>
      <numFmt numFmtId="164" formatCode="0.0000"/>
      <fill>
        <patternFill patternType="solid">
          <fgColor indexed="64"/>
          <bgColor indexed="2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orbel"/>
        <family val="2"/>
        <scheme val="none"/>
      </font>
      <numFmt numFmtId="164" formatCode="0.0000"/>
      <fill>
        <patternFill patternType="solid">
          <fgColor indexed="64"/>
          <bgColor indexed="2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orbel"/>
        <family val="2"/>
        <scheme val="none"/>
      </font>
      <numFmt numFmtId="164" formatCode="0.0000"/>
      <fill>
        <patternFill patternType="solid">
          <fgColor indexed="64"/>
          <bgColor indexed="2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orbel"/>
        <family val="2"/>
        <scheme val="none"/>
      </font>
      <numFmt numFmtId="164" formatCode="0.0000"/>
      <fill>
        <patternFill patternType="solid">
          <fgColor indexed="64"/>
          <bgColor indexed="2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orbel"/>
        <family val="2"/>
        <scheme val="none"/>
      </font>
      <numFmt numFmtId="164" formatCode="0.0000"/>
      <fill>
        <patternFill patternType="solid">
          <fgColor indexed="64"/>
          <bgColor indexed="2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orbel"/>
        <family val="2"/>
        <scheme val="none"/>
      </font>
      <numFmt numFmtId="164" formatCode="0.0000"/>
      <fill>
        <patternFill patternType="solid">
          <fgColor indexed="64"/>
          <bgColor indexed="2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orbel"/>
        <family val="2"/>
        <scheme val="none"/>
      </font>
      <numFmt numFmtId="164" formatCode="0.0000"/>
      <fill>
        <patternFill patternType="solid">
          <fgColor indexed="64"/>
          <bgColor indexed="2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orbel"/>
        <family val="2"/>
        <scheme val="none"/>
      </font>
      <numFmt numFmtId="164" formatCode="0.0000"/>
      <fill>
        <patternFill patternType="solid">
          <fgColor indexed="64"/>
          <bgColor indexed="2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orbel"/>
        <family val="2"/>
        <scheme val="none"/>
      </font>
      <numFmt numFmtId="164" formatCode="0.0000"/>
      <fill>
        <patternFill patternType="solid">
          <fgColor indexed="64"/>
          <bgColor indexed="2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orbel"/>
        <family val="2"/>
        <scheme val="none"/>
      </font>
      <numFmt numFmtId="164" formatCode="0.0000"/>
      <fill>
        <patternFill patternType="solid">
          <fgColor indexed="64"/>
          <bgColor indexed="2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orbel"/>
        <family val="2"/>
        <scheme val="none"/>
      </font>
      <numFmt numFmtId="164" formatCode="0.0000"/>
      <fill>
        <patternFill patternType="solid">
          <fgColor indexed="64"/>
          <bgColor indexed="2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orbel"/>
        <family val="2"/>
        <scheme val="none"/>
      </font>
      <numFmt numFmtId="164" formatCode="0.0000"/>
      <fill>
        <patternFill patternType="solid">
          <fgColor indexed="64"/>
          <bgColor indexed="2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orbel"/>
        <family val="2"/>
        <scheme val="none"/>
      </font>
      <numFmt numFmtId="164" formatCode="0.0000"/>
      <fill>
        <patternFill patternType="solid">
          <fgColor indexed="64"/>
          <bgColor indexed="2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orbel"/>
        <family val="2"/>
        <scheme val="none"/>
      </font>
      <numFmt numFmtId="164" formatCode="0.0000"/>
      <fill>
        <patternFill patternType="solid">
          <fgColor indexed="64"/>
          <bgColor indexed="2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orbel"/>
        <family val="2"/>
        <scheme val="none"/>
      </font>
      <numFmt numFmtId="164" formatCode="0.0000"/>
      <fill>
        <patternFill patternType="solid">
          <fgColor indexed="64"/>
          <bgColor indexed="2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orbel"/>
        <family val="2"/>
        <scheme val="none"/>
      </font>
      <numFmt numFmtId="164" formatCode="0.0000"/>
      <fill>
        <patternFill patternType="solid">
          <fgColor indexed="64"/>
          <bgColor indexed="2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orbel"/>
        <family val="2"/>
        <scheme val="none"/>
      </font>
      <numFmt numFmtId="164" formatCode="0.0000"/>
      <fill>
        <patternFill patternType="solid">
          <fgColor indexed="64"/>
          <bgColor indexed="2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orbel"/>
        <family val="2"/>
        <scheme val="none"/>
      </font>
      <numFmt numFmtId="164" formatCode="0.0000"/>
      <fill>
        <patternFill patternType="solid">
          <fgColor indexed="64"/>
          <bgColor indexed="2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orbel"/>
        <family val="2"/>
        <scheme val="none"/>
      </font>
      <numFmt numFmtId="164" formatCode="0.0000"/>
      <fill>
        <patternFill patternType="solid">
          <fgColor indexed="64"/>
          <bgColor indexed="2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orbel"/>
        <family val="2"/>
        <scheme val="none"/>
      </font>
      <numFmt numFmtId="0" formatCode="General"/>
      <fill>
        <patternFill patternType="solid">
          <fgColor indexed="64"/>
          <bgColor indexed="22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orbel"/>
        <family val="2"/>
        <scheme val="none"/>
      </font>
      <numFmt numFmtId="0" formatCode="General"/>
      <fill>
        <patternFill patternType="solid">
          <fgColor indexed="64"/>
          <bgColor indexed="22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orbel"/>
        <family val="2"/>
        <scheme val="none"/>
      </font>
      <numFmt numFmtId="164" formatCode="0.0000"/>
      <fill>
        <patternFill patternType="solid">
          <fgColor indexed="64"/>
          <bgColor indexed="2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orbel"/>
        <family val="2"/>
        <scheme val="none"/>
      </font>
      <numFmt numFmtId="164" formatCode="0.0000"/>
      <fill>
        <patternFill patternType="solid">
          <fgColor indexed="64"/>
          <bgColor indexed="2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orbel"/>
        <family val="2"/>
        <scheme val="none"/>
      </font>
      <numFmt numFmtId="164" formatCode="0.0000"/>
      <fill>
        <patternFill patternType="solid">
          <fgColor indexed="64"/>
          <bgColor indexed="2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orbel"/>
        <family val="2"/>
        <scheme val="none"/>
      </font>
      <numFmt numFmtId="164" formatCode="0.0000"/>
      <fill>
        <patternFill patternType="solid">
          <fgColor indexed="64"/>
          <bgColor indexed="2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orbel"/>
        <family val="2"/>
        <scheme val="none"/>
      </font>
      <numFmt numFmtId="164" formatCode="0.0000"/>
      <fill>
        <patternFill patternType="solid">
          <fgColor indexed="64"/>
          <bgColor indexed="2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orbel"/>
        <family val="2"/>
        <scheme val="none"/>
      </font>
      <numFmt numFmtId="164" formatCode="0.0000"/>
      <fill>
        <patternFill patternType="solid">
          <fgColor indexed="64"/>
          <bgColor indexed="2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orbel"/>
        <family val="2"/>
        <scheme val="none"/>
      </font>
      <numFmt numFmtId="164" formatCode="0.0000"/>
      <fill>
        <patternFill patternType="solid">
          <fgColor indexed="64"/>
          <bgColor indexed="2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orbel"/>
        <family val="2"/>
        <scheme val="none"/>
      </font>
      <numFmt numFmtId="164" formatCode="0.0000"/>
      <fill>
        <patternFill patternType="solid">
          <fgColor indexed="64"/>
          <bgColor indexed="2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orbel"/>
        <family val="2"/>
        <scheme val="none"/>
      </font>
      <fill>
        <patternFill patternType="solid">
          <fgColor indexed="64"/>
          <bgColor rgb="FFFFF9E0"/>
        </patternFill>
      </fill>
      <alignment horizontal="right" vertical="bottom" textRotation="0" wrapText="0" indent="0" justifyLastLine="0" shrinkToFit="0" readingOrder="0"/>
      <border diagonalUp="0" diagonalDown="0" outline="0">
        <left/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orbel"/>
        <family val="2"/>
        <scheme val="none"/>
      </font>
      <fill>
        <patternFill patternType="solid">
          <fgColor indexed="64"/>
          <bgColor rgb="FFFFF9E0"/>
        </patternFill>
      </fill>
      <alignment horizontal="right" vertical="bottom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orbel"/>
        <family val="2"/>
        <scheme val="none"/>
      </font>
      <fill>
        <patternFill patternType="solid">
          <fgColor indexed="64"/>
          <bgColor rgb="FFFFF9E0"/>
        </patternFill>
      </fill>
      <alignment horizontal="right" vertical="bottom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orbel"/>
        <family val="2"/>
        <scheme val="none"/>
      </font>
      <fill>
        <patternFill patternType="solid">
          <fgColor indexed="64"/>
          <bgColor rgb="FFFFF9E0"/>
        </patternFill>
      </fill>
      <alignment horizontal="right" vertical="bottom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orbel"/>
        <family val="2"/>
        <scheme val="none"/>
      </font>
      <fill>
        <patternFill patternType="solid">
          <fgColor indexed="64"/>
          <bgColor rgb="FFFFF9E0"/>
        </patternFill>
      </fill>
      <alignment horizontal="right" vertical="bottom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orbel"/>
        <family val="2"/>
        <scheme val="none"/>
      </font>
      <fill>
        <patternFill patternType="solid">
          <fgColor indexed="64"/>
          <bgColor rgb="FFFFF9E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orbel"/>
        <family val="2"/>
        <scheme val="none"/>
      </font>
      <numFmt numFmtId="164" formatCode="0.0000"/>
      <fill>
        <patternFill patternType="solid">
          <fgColor indexed="64"/>
          <bgColor indexed="22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orbel"/>
        <family val="2"/>
        <scheme val="none"/>
      </font>
      <numFmt numFmtId="164" formatCode="0.0000"/>
      <fill>
        <patternFill patternType="solid">
          <fgColor indexed="64"/>
          <bgColor indexed="22"/>
        </patternFill>
      </fill>
      <alignment horizontal="center" vertical="bottom" textRotation="0" wrapText="1" indent="0" justifyLastLine="0" shrinkToFit="0" readingOrder="0"/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  <mruColors>
      <color rgb="FFA38500"/>
      <color rgb="FFFFF9E0"/>
      <color rgb="FFFF9924"/>
      <color rgb="FFFFDA33"/>
      <color rgb="FF0E84A0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_rels/chart4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.xml"/></Relationships>
</file>

<file path=xl/charts/_rels/chart8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5.xml"/></Relationships>
</file>

<file path=xl/charts/_rels/chart9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6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+mn-lt"/>
                <a:ea typeface="Times"/>
                <a:cs typeface="Times"/>
              </a:defRPr>
            </a:pPr>
            <a:r>
              <a:rPr lang="en-US">
                <a:latin typeface="+mn-lt"/>
              </a:rPr>
              <a:t>X Chart</a:t>
            </a:r>
          </a:p>
        </c:rich>
      </c:tx>
      <c:layout>
        <c:manualLayout>
          <c:xMode val="edge"/>
          <c:yMode val="edge"/>
          <c:x val="0.42040386365845689"/>
          <c:y val="3.16623622047244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3061027086051996"/>
          <c:y val="0.18469680787331985"/>
          <c:w val="0.83239471992965408"/>
          <c:h val="0.62005356928900235"/>
        </c:manualLayout>
      </c:layout>
      <c:lineChart>
        <c:grouping val="standard"/>
        <c:varyColors val="0"/>
        <c:ser>
          <c:idx val="0"/>
          <c:order val="0"/>
          <c:tx>
            <c:strRef>
              <c:f>'XmR Control Chart'!$L$7</c:f>
              <c:strCache>
                <c:ptCount val="1"/>
                <c:pt idx="0">
                  <c:v>Xave</c:v>
                </c:pt>
              </c:strCache>
            </c:strRef>
          </c:tx>
          <c:spPr>
            <a:ln w="12700">
              <a:solidFill>
                <a:srgbClr val="0000FF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0000FF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numRef>
              <c:f>'XmR Control Chart'!$A$8:$A$57</c:f>
              <c:numCache>
                <c:formatCode>General</c:formatCode>
                <c:ptCount val="5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</c:numCache>
            </c:numRef>
          </c:cat>
          <c:val>
            <c:numRef>
              <c:f>'XmR Control Chart'!$L$8:$L$57</c:f>
              <c:numCache>
                <c:formatCode>0.0000</c:formatCode>
                <c:ptCount val="50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073-42D5-A7DE-543A74058214}"/>
            </c:ext>
          </c:extLst>
        </c:ser>
        <c:ser>
          <c:idx val="1"/>
          <c:order val="1"/>
          <c:tx>
            <c:strRef>
              <c:f>'XmR Control Chart'!$M$7</c:f>
              <c:strCache>
                <c:ptCount val="1"/>
                <c:pt idx="0">
                  <c:v>UCL</c:v>
                </c:pt>
              </c:strCache>
            </c:strRef>
          </c:tx>
          <c:spPr>
            <a:ln w="12700">
              <a:solidFill>
                <a:srgbClr val="FF0000"/>
              </a:solidFill>
              <a:prstDash val="lgDash"/>
            </a:ln>
          </c:spPr>
          <c:marker>
            <c:symbol val="none"/>
          </c:marker>
          <c:dLbls>
            <c:dLbl>
              <c:idx val="23"/>
              <c:layout>
                <c:manualLayout>
                  <c:x val="-1.5358428340076849E-2"/>
                  <c:y val="-3.8496890959402931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ctr" rtl="0">
                    <a:defRPr sz="1200" b="0" i="0" u="none" strike="noStrike" baseline="0">
                      <a:solidFill>
                        <a:srgbClr val="000000"/>
                      </a:solidFill>
                      <a:latin typeface="Times"/>
                      <a:ea typeface="Times"/>
                      <a:cs typeface="Times"/>
                    </a:defRPr>
                  </a:pPr>
                  <a:endParaRPr lang="en-U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F073-42D5-A7DE-543A74058214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'XmR Control Chart'!$A$8:$A$57</c:f>
              <c:numCache>
                <c:formatCode>General</c:formatCode>
                <c:ptCount val="5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</c:numCache>
            </c:numRef>
          </c:cat>
          <c:val>
            <c:numRef>
              <c:f>'XmR Control Chart'!$M$8:$M$57</c:f>
              <c:numCache>
                <c:formatCode>0.0000</c:formatCode>
                <c:ptCount val="50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073-42D5-A7DE-543A74058214}"/>
            </c:ext>
          </c:extLst>
        </c:ser>
        <c:ser>
          <c:idx val="2"/>
          <c:order val="2"/>
          <c:tx>
            <c:strRef>
              <c:f>'XmR Control Chart'!$N$7</c:f>
              <c:strCache>
                <c:ptCount val="1"/>
                <c:pt idx="0">
                  <c:v>+2 sigma</c:v>
                </c:pt>
              </c:strCache>
            </c:strRef>
          </c:tx>
          <c:spPr>
            <a:ln w="19050">
              <a:noFill/>
            </a:ln>
          </c:spPr>
          <c:marker>
            <c:symbol val="none"/>
          </c:marker>
          <c:cat>
            <c:numRef>
              <c:f>'XmR Control Chart'!$A$8:$A$57</c:f>
              <c:numCache>
                <c:formatCode>General</c:formatCode>
                <c:ptCount val="5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</c:numCache>
            </c:numRef>
          </c:cat>
          <c:val>
            <c:numRef>
              <c:f>'XmR Control Chart'!$N$8:$N$57</c:f>
              <c:numCache>
                <c:formatCode>0.0000</c:formatCode>
                <c:ptCount val="50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F073-42D5-A7DE-543A74058214}"/>
            </c:ext>
          </c:extLst>
        </c:ser>
        <c:ser>
          <c:idx val="3"/>
          <c:order val="3"/>
          <c:tx>
            <c:strRef>
              <c:f>'XmR Control Chart'!$O$7</c:f>
              <c:strCache>
                <c:ptCount val="1"/>
                <c:pt idx="0">
                  <c:v>+1 sigma</c:v>
                </c:pt>
              </c:strCache>
            </c:strRef>
          </c:tx>
          <c:spPr>
            <a:ln w="19050">
              <a:noFill/>
            </a:ln>
          </c:spPr>
          <c:marker>
            <c:symbol val="none"/>
          </c:marker>
          <c:cat>
            <c:numRef>
              <c:f>'XmR Control Chart'!$A$8:$A$57</c:f>
              <c:numCache>
                <c:formatCode>General</c:formatCode>
                <c:ptCount val="5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</c:numCache>
            </c:numRef>
          </c:cat>
          <c:val>
            <c:numRef>
              <c:f>'XmR Control Chart'!$O$8:$O$57</c:f>
              <c:numCache>
                <c:formatCode>0.0000</c:formatCode>
                <c:ptCount val="50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F073-42D5-A7DE-543A74058214}"/>
            </c:ext>
          </c:extLst>
        </c:ser>
        <c:ser>
          <c:idx val="4"/>
          <c:order val="4"/>
          <c:tx>
            <c:strRef>
              <c:f>'XmR Control Chart'!$P$7</c:f>
              <c:strCache>
                <c:ptCount val="1"/>
                <c:pt idx="0">
                  <c:v>Average</c:v>
                </c:pt>
              </c:strCache>
            </c:strRef>
          </c:tx>
          <c:spPr>
            <a:ln w="12700">
              <a:solidFill>
                <a:srgbClr val="00FFFF"/>
              </a:solidFill>
              <a:prstDash val="solid"/>
            </a:ln>
          </c:spPr>
          <c:marker>
            <c:symbol val="none"/>
          </c:marker>
          <c:dLbls>
            <c:dLbl>
              <c:idx val="22"/>
              <c:layout>
                <c:manualLayout>
                  <c:x val="2.7642362487618186E-3"/>
                  <c:y val="-3.6737029837748764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ctr" rtl="0">
                    <a:defRPr sz="1200" b="0" i="0" u="none" strike="noStrike" baseline="0">
                      <a:solidFill>
                        <a:srgbClr val="000000"/>
                      </a:solidFill>
                      <a:latin typeface="Times"/>
                      <a:ea typeface="Times"/>
                      <a:cs typeface="Times"/>
                    </a:defRPr>
                  </a:pPr>
                  <a:endParaRPr lang="en-U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F073-42D5-A7DE-543A74058214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'XmR Control Chart'!$A$8:$A$57</c:f>
              <c:numCache>
                <c:formatCode>General</c:formatCode>
                <c:ptCount val="5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</c:numCache>
            </c:numRef>
          </c:cat>
          <c:val>
            <c:numRef>
              <c:f>'XmR Control Chart'!$P$8:$P$57</c:f>
              <c:numCache>
                <c:formatCode>0.0000</c:formatCode>
                <c:ptCount val="50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F073-42D5-A7DE-543A74058214}"/>
            </c:ext>
          </c:extLst>
        </c:ser>
        <c:ser>
          <c:idx val="5"/>
          <c:order val="5"/>
          <c:tx>
            <c:strRef>
              <c:f>'XmR Control Chart'!$Q$7</c:f>
              <c:strCache>
                <c:ptCount val="1"/>
                <c:pt idx="0">
                  <c:v>-1 sigma</c:v>
                </c:pt>
              </c:strCache>
            </c:strRef>
          </c:tx>
          <c:spPr>
            <a:ln w="19050">
              <a:noFill/>
            </a:ln>
          </c:spPr>
          <c:marker>
            <c:symbol val="none"/>
          </c:marker>
          <c:cat>
            <c:numRef>
              <c:f>'XmR Control Chart'!$A$8:$A$57</c:f>
              <c:numCache>
                <c:formatCode>General</c:formatCode>
                <c:ptCount val="5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</c:numCache>
            </c:numRef>
          </c:cat>
          <c:val>
            <c:numRef>
              <c:f>'XmR Control Chart'!$Q$8:$Q$57</c:f>
              <c:numCache>
                <c:formatCode>0.0000</c:formatCode>
                <c:ptCount val="50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F073-42D5-A7DE-543A74058214}"/>
            </c:ext>
          </c:extLst>
        </c:ser>
        <c:ser>
          <c:idx val="6"/>
          <c:order val="6"/>
          <c:tx>
            <c:strRef>
              <c:f>'XmR Control Chart'!$R$7</c:f>
              <c:strCache>
                <c:ptCount val="1"/>
                <c:pt idx="0">
                  <c:v>-2 sigma</c:v>
                </c:pt>
              </c:strCache>
            </c:strRef>
          </c:tx>
          <c:spPr>
            <a:ln w="19050">
              <a:noFill/>
            </a:ln>
          </c:spPr>
          <c:marker>
            <c:symbol val="none"/>
          </c:marker>
          <c:cat>
            <c:numRef>
              <c:f>'XmR Control Chart'!$A$8:$A$57</c:f>
              <c:numCache>
                <c:formatCode>General</c:formatCode>
                <c:ptCount val="5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</c:numCache>
            </c:numRef>
          </c:cat>
          <c:val>
            <c:numRef>
              <c:f>'XmR Control Chart'!$R$8:$R$57</c:f>
              <c:numCache>
                <c:formatCode>0.0000</c:formatCode>
                <c:ptCount val="50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F073-42D5-A7DE-543A74058214}"/>
            </c:ext>
          </c:extLst>
        </c:ser>
        <c:ser>
          <c:idx val="7"/>
          <c:order val="7"/>
          <c:tx>
            <c:strRef>
              <c:f>'XmR Control Chart'!$S$7</c:f>
              <c:strCache>
                <c:ptCount val="1"/>
                <c:pt idx="0">
                  <c:v>LCL</c:v>
                </c:pt>
              </c:strCache>
            </c:strRef>
          </c:tx>
          <c:spPr>
            <a:ln w="12700">
              <a:solidFill>
                <a:srgbClr val="FF0000"/>
              </a:solidFill>
              <a:prstDash val="lgDash"/>
            </a:ln>
          </c:spPr>
          <c:marker>
            <c:symbol val="none"/>
          </c:marker>
          <c:dLbls>
            <c:dLbl>
              <c:idx val="21"/>
              <c:layout>
                <c:manualLayout>
                  <c:x val="1.743505617109057E-2"/>
                  <c:y val="4.4458242817051491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ctr" rtl="0">
                    <a:defRPr sz="1200" b="0" i="0" u="none" strike="noStrike" baseline="0">
                      <a:solidFill>
                        <a:srgbClr val="000000"/>
                      </a:solidFill>
                      <a:latin typeface="Times"/>
                      <a:ea typeface="Times"/>
                      <a:cs typeface="Times"/>
                    </a:defRPr>
                  </a:pPr>
                  <a:endParaRPr lang="en-U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F073-42D5-A7DE-543A74058214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'XmR Control Chart'!$A$8:$A$57</c:f>
              <c:numCache>
                <c:formatCode>General</c:formatCode>
                <c:ptCount val="5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</c:numCache>
            </c:numRef>
          </c:cat>
          <c:val>
            <c:numRef>
              <c:f>'XmR Control Chart'!$S$8:$S$57</c:f>
              <c:numCache>
                <c:formatCode>0.0000</c:formatCode>
                <c:ptCount val="50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F073-42D5-A7DE-543A740582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8314624"/>
        <c:axId val="218324992"/>
      </c:lineChart>
      <c:catAx>
        <c:axId val="21831462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200" b="0" i="0" u="none" strike="noStrike" baseline="0">
                    <a:solidFill>
                      <a:srgbClr val="000000"/>
                    </a:solidFill>
                    <a:latin typeface="+mn-lt"/>
                    <a:ea typeface="Times"/>
                    <a:cs typeface="Times"/>
                  </a:defRPr>
                </a:pPr>
                <a:r>
                  <a:rPr lang="en-US">
                    <a:latin typeface="+mn-lt"/>
                  </a:rPr>
                  <a:t>Date/Time/Period/Number</a:t>
                </a:r>
              </a:p>
            </c:rich>
          </c:tx>
          <c:layout>
            <c:manualLayout>
              <c:xMode val="edge"/>
              <c:yMode val="edge"/>
              <c:x val="0.39532987878370612"/>
              <c:y val="0.89973730650641004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+mn-lt"/>
                <a:ea typeface="Times"/>
                <a:cs typeface="Times New Roman" panose="02020603050405020304" pitchFamily="18" charset="0"/>
              </a:defRPr>
            </a:pPr>
            <a:endParaRPr lang="en-US"/>
          </a:p>
        </c:txPr>
        <c:crossAx val="218324992"/>
        <c:crossesAt val="0"/>
        <c:auto val="0"/>
        <c:lblAlgn val="ctr"/>
        <c:lblOffset val="100"/>
        <c:tickLblSkip val="1"/>
        <c:tickMarkSkip val="1"/>
        <c:noMultiLvlLbl val="0"/>
      </c:catAx>
      <c:valAx>
        <c:axId val="218324992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200" b="0" i="0" u="none" strike="noStrike" baseline="0">
                    <a:solidFill>
                      <a:srgbClr val="000000"/>
                    </a:solidFill>
                    <a:latin typeface="+mn-lt"/>
                    <a:ea typeface="Times"/>
                    <a:cs typeface="Times"/>
                  </a:defRPr>
                </a:pPr>
                <a:r>
                  <a:rPr lang="en-US">
                    <a:latin typeface="+mn-lt"/>
                  </a:rPr>
                  <a:t>Average</a:t>
                </a:r>
              </a:p>
            </c:rich>
          </c:tx>
          <c:layout>
            <c:manualLayout>
              <c:xMode val="edge"/>
              <c:yMode val="edge"/>
              <c:x val="5.6054272677194816E-3"/>
              <c:y val="0.4300797200349956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+mn-lt"/>
                <a:ea typeface="Times"/>
                <a:cs typeface="Times New Roman" panose="02020603050405020304" pitchFamily="18" charset="0"/>
              </a:defRPr>
            </a:pPr>
            <a:endParaRPr lang="en-US"/>
          </a:p>
        </c:txPr>
        <c:crossAx val="218314624"/>
        <c:crosses val="autoZero"/>
        <c:crossBetween val="midCat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12700">
      <a:solidFill>
        <a:srgbClr val="A38500"/>
      </a:solidFill>
      <a:prstDash val="solid"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Times"/>
          <a:ea typeface="Times"/>
          <a:cs typeface="Times"/>
        </a:defRPr>
      </a:pPr>
      <a:endParaRPr lang="en-US"/>
    </a:p>
  </c:txPr>
  <c:printSettings>
    <c:headerFooter alignWithMargins="0">
      <c:oddHeader>&amp;A</c:oddHeader>
      <c:oddFooter>Page &amp;P</c:oddFooter>
    </c:headerFooter>
    <c:pageMargins b="1" l="0.75" r="0.75" t="1" header="0.5" footer="0.5"/>
    <c:pageSetup orientation="landscape" horizontalDpi="300" verticalDpi="300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+mn-lt"/>
                <a:ea typeface="Times"/>
                <a:cs typeface="Times"/>
              </a:defRPr>
            </a:pPr>
            <a:r>
              <a:rPr lang="en-US">
                <a:latin typeface="+mn-lt"/>
              </a:rPr>
              <a:t>mR Chart</a:t>
            </a:r>
          </a:p>
        </c:rich>
      </c:tx>
      <c:layout>
        <c:manualLayout>
          <c:xMode val="edge"/>
          <c:yMode val="edge"/>
          <c:x val="0.40898876404494383"/>
          <c:y val="3.859649122807017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678878754291918"/>
          <c:y val="0.24561487669571236"/>
          <c:w val="0.84953821225519199"/>
          <c:h val="0.54035272873056717"/>
        </c:manualLayout>
      </c:layout>
      <c:lineChart>
        <c:grouping val="standard"/>
        <c:varyColors val="0"/>
        <c:ser>
          <c:idx val="0"/>
          <c:order val="0"/>
          <c:tx>
            <c:strRef>
              <c:f>'XmR Control Chart (EXAMPLE)'!$U$7</c:f>
              <c:strCache>
                <c:ptCount val="1"/>
                <c:pt idx="0">
                  <c:v>Range</c:v>
                </c:pt>
              </c:strCache>
            </c:strRef>
          </c:tx>
          <c:spPr>
            <a:ln w="12700">
              <a:solidFill>
                <a:srgbClr val="0000FF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0000FF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numRef>
              <c:f>'XmR Control Chart (EXAMPLE)'!$A$8:$A$57</c:f>
              <c:numCache>
                <c:formatCode>General</c:formatCode>
                <c:ptCount val="5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</c:numCache>
            </c:numRef>
          </c:cat>
          <c:val>
            <c:numRef>
              <c:f>'XmR Control Chart (EXAMPLE)'!$U$8:$U$57</c:f>
              <c:numCache>
                <c:formatCode>General</c:formatCode>
                <c:ptCount val="50"/>
                <c:pt idx="1">
                  <c:v>0.39999999999999858</c:v>
                </c:pt>
                <c:pt idx="2">
                  <c:v>0.20000000000000284</c:v>
                </c:pt>
                <c:pt idx="3">
                  <c:v>0.80000000000000426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5D1-4196-8CFC-29A509EB6D7E}"/>
            </c:ext>
          </c:extLst>
        </c:ser>
        <c:ser>
          <c:idx val="1"/>
          <c:order val="1"/>
          <c:tx>
            <c:strRef>
              <c:f>'XmR Control Chart (EXAMPLE)'!$V$7</c:f>
              <c:strCache>
                <c:ptCount val="1"/>
                <c:pt idx="0">
                  <c:v>UCL2</c:v>
                </c:pt>
              </c:strCache>
            </c:strRef>
          </c:tx>
          <c:spPr>
            <a:ln w="12700">
              <a:solidFill>
                <a:srgbClr val="FF0000"/>
              </a:solidFill>
              <a:prstDash val="lgDash"/>
            </a:ln>
          </c:spPr>
          <c:marker>
            <c:symbol val="none"/>
          </c:marker>
          <c:dLbls>
            <c:dLbl>
              <c:idx val="23"/>
              <c:layout>
                <c:manualLayout>
                  <c:x val="-1.2759832002181715E-2"/>
                  <c:y val="-7.0385689593510714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ctr" rtl="1">
                    <a:defRPr sz="1200" b="0" i="0" u="none" strike="noStrike" baseline="0">
                      <a:solidFill>
                        <a:srgbClr val="000000"/>
                      </a:solidFill>
                      <a:latin typeface="Times"/>
                      <a:ea typeface="Times"/>
                      <a:cs typeface="Times"/>
                    </a:defRPr>
                  </a:pPr>
                  <a:endParaRPr lang="en-U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65D1-4196-8CFC-29A509EB6D7E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'XmR Control Chart (EXAMPLE)'!$A$8:$A$57</c:f>
              <c:numCache>
                <c:formatCode>General</c:formatCode>
                <c:ptCount val="5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</c:numCache>
            </c:numRef>
          </c:cat>
          <c:val>
            <c:numRef>
              <c:f>'XmR Control Chart (EXAMPLE)'!$V$8:$V$57</c:f>
              <c:numCache>
                <c:formatCode>0.0000</c:formatCode>
                <c:ptCount val="50"/>
                <c:pt idx="1">
                  <c:v>1.5246000000000062</c:v>
                </c:pt>
                <c:pt idx="2">
                  <c:v>1.5246000000000062</c:v>
                </c:pt>
                <c:pt idx="3">
                  <c:v>1.5246000000000062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5D1-4196-8CFC-29A509EB6D7E}"/>
            </c:ext>
          </c:extLst>
        </c:ser>
        <c:ser>
          <c:idx val="2"/>
          <c:order val="2"/>
          <c:tx>
            <c:strRef>
              <c:f>'XmR Control Chart (EXAMPLE)'!$W$7</c:f>
              <c:strCache>
                <c:ptCount val="1"/>
                <c:pt idx="0">
                  <c:v>+2 sigma3</c:v>
                </c:pt>
              </c:strCache>
            </c:strRef>
          </c:tx>
          <c:spPr>
            <a:ln w="19050">
              <a:noFill/>
            </a:ln>
          </c:spPr>
          <c:marker>
            <c:symbol val="none"/>
          </c:marker>
          <c:cat>
            <c:numRef>
              <c:f>'XmR Control Chart (EXAMPLE)'!$A$8:$A$57</c:f>
              <c:numCache>
                <c:formatCode>General</c:formatCode>
                <c:ptCount val="5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</c:numCache>
            </c:numRef>
          </c:cat>
          <c:val>
            <c:numRef>
              <c:f>'XmR Control Chart (EXAMPLE)'!$W$8:$W$57</c:f>
              <c:numCache>
                <c:formatCode>0.0000</c:formatCode>
                <c:ptCount val="50"/>
                <c:pt idx="1">
                  <c:v>1.1719555555555603</c:v>
                </c:pt>
                <c:pt idx="2">
                  <c:v>1.1719555555555603</c:v>
                </c:pt>
                <c:pt idx="3">
                  <c:v>1.1719555555555603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65D1-4196-8CFC-29A509EB6D7E}"/>
            </c:ext>
          </c:extLst>
        </c:ser>
        <c:ser>
          <c:idx val="3"/>
          <c:order val="3"/>
          <c:tx>
            <c:strRef>
              <c:f>'XmR Control Chart (EXAMPLE)'!$X$7</c:f>
              <c:strCache>
                <c:ptCount val="1"/>
                <c:pt idx="0">
                  <c:v>+1 sigma4</c:v>
                </c:pt>
              </c:strCache>
            </c:strRef>
          </c:tx>
          <c:spPr>
            <a:ln w="19050">
              <a:noFill/>
            </a:ln>
          </c:spPr>
          <c:marker>
            <c:symbol val="none"/>
          </c:marker>
          <c:cat>
            <c:numRef>
              <c:f>'XmR Control Chart (EXAMPLE)'!$A$8:$A$57</c:f>
              <c:numCache>
                <c:formatCode>General</c:formatCode>
                <c:ptCount val="5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</c:numCache>
            </c:numRef>
          </c:cat>
          <c:val>
            <c:numRef>
              <c:f>'XmR Control Chart (EXAMPLE)'!$X$8:$X$57</c:f>
              <c:numCache>
                <c:formatCode>0.0000</c:formatCode>
                <c:ptCount val="50"/>
                <c:pt idx="1">
                  <c:v>0.81931111111111443</c:v>
                </c:pt>
                <c:pt idx="2">
                  <c:v>0.81931111111111443</c:v>
                </c:pt>
                <c:pt idx="3">
                  <c:v>0.81931111111111443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65D1-4196-8CFC-29A509EB6D7E}"/>
            </c:ext>
          </c:extLst>
        </c:ser>
        <c:ser>
          <c:idx val="4"/>
          <c:order val="4"/>
          <c:tx>
            <c:strRef>
              <c:f>'XmR Control Chart (EXAMPLE)'!$Y$7</c:f>
              <c:strCache>
                <c:ptCount val="1"/>
                <c:pt idx="0">
                  <c:v>Average5</c:v>
                </c:pt>
              </c:strCache>
            </c:strRef>
          </c:tx>
          <c:spPr>
            <a:ln w="12700">
              <a:solidFill>
                <a:srgbClr val="00FFFF"/>
              </a:solidFill>
              <a:prstDash val="solid"/>
            </a:ln>
          </c:spPr>
          <c:marker>
            <c:symbol val="none"/>
          </c:marker>
          <c:dLbls>
            <c:dLbl>
              <c:idx val="22"/>
              <c:layout>
                <c:manualLayout>
                  <c:x val="-2.065266909402951E-3"/>
                  <c:y val="-4.9864794595766093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ctr" rtl="1">
                    <a:defRPr sz="1200" b="0" i="0" u="none" strike="noStrike" baseline="0">
                      <a:solidFill>
                        <a:srgbClr val="000000"/>
                      </a:solidFill>
                      <a:latin typeface="Times"/>
                      <a:ea typeface="Times"/>
                      <a:cs typeface="Times"/>
                    </a:defRPr>
                  </a:pPr>
                  <a:endParaRPr lang="en-U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65D1-4196-8CFC-29A509EB6D7E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'XmR Control Chart (EXAMPLE)'!$A$8:$A$57</c:f>
              <c:numCache>
                <c:formatCode>General</c:formatCode>
                <c:ptCount val="5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</c:numCache>
            </c:numRef>
          </c:cat>
          <c:val>
            <c:numRef>
              <c:f>'XmR Control Chart (EXAMPLE)'!$Y$8:$Y$57</c:f>
              <c:numCache>
                <c:formatCode>0.0000</c:formatCode>
                <c:ptCount val="50"/>
                <c:pt idx="0">
                  <c:v>0.46666666666666856</c:v>
                </c:pt>
                <c:pt idx="1">
                  <c:v>0.46666666666666856</c:v>
                </c:pt>
                <c:pt idx="2">
                  <c:v>0.46666666666666856</c:v>
                </c:pt>
                <c:pt idx="3">
                  <c:v>0.46666666666666856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65D1-4196-8CFC-29A509EB6D7E}"/>
            </c:ext>
          </c:extLst>
        </c:ser>
        <c:ser>
          <c:idx val="5"/>
          <c:order val="5"/>
          <c:tx>
            <c:strRef>
              <c:f>'XmR Control Chart (EXAMPLE)'!$Z$7</c:f>
              <c:strCache>
                <c:ptCount val="1"/>
                <c:pt idx="0">
                  <c:v>-1 sigma6</c:v>
                </c:pt>
              </c:strCache>
            </c:strRef>
          </c:tx>
          <c:spPr>
            <a:ln w="19050">
              <a:noFill/>
            </a:ln>
          </c:spPr>
          <c:marker>
            <c:symbol val="none"/>
          </c:marker>
          <c:cat>
            <c:numRef>
              <c:f>'XmR Control Chart (EXAMPLE)'!$A$8:$A$57</c:f>
              <c:numCache>
                <c:formatCode>General</c:formatCode>
                <c:ptCount val="5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</c:numCache>
            </c:numRef>
          </c:cat>
          <c:val>
            <c:numRef>
              <c:f>'XmR Control Chart (EXAMPLE)'!$Z$8:$Z$57</c:f>
              <c:numCache>
                <c:formatCode>0.0000</c:formatCode>
                <c:ptCount val="50"/>
                <c:pt idx="1">
                  <c:v>0.11402222222222269</c:v>
                </c:pt>
                <c:pt idx="2">
                  <c:v>0.11402222222222269</c:v>
                </c:pt>
                <c:pt idx="3">
                  <c:v>0.11402222222222269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65D1-4196-8CFC-29A509EB6D7E}"/>
            </c:ext>
          </c:extLst>
        </c:ser>
        <c:ser>
          <c:idx val="6"/>
          <c:order val="6"/>
          <c:tx>
            <c:strRef>
              <c:f>'XmR Control Chart (EXAMPLE)'!$AA$7</c:f>
              <c:strCache>
                <c:ptCount val="1"/>
                <c:pt idx="0">
                  <c:v>-2 sigma7</c:v>
                </c:pt>
              </c:strCache>
            </c:strRef>
          </c:tx>
          <c:spPr>
            <a:ln w="19050">
              <a:noFill/>
            </a:ln>
          </c:spPr>
          <c:marker>
            <c:symbol val="none"/>
          </c:marker>
          <c:cat>
            <c:numRef>
              <c:f>'XmR Control Chart (EXAMPLE)'!$A$8:$A$57</c:f>
              <c:numCache>
                <c:formatCode>General</c:formatCode>
                <c:ptCount val="5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</c:numCache>
            </c:numRef>
          </c:cat>
          <c:val>
            <c:numRef>
              <c:f>'XmR Control Chart (EXAMPLE)'!$AA$8:$AA$57</c:f>
              <c:numCache>
                <c:formatCode>0.0000</c:formatCode>
                <c:ptCount val="50"/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65D1-4196-8CFC-29A509EB6D7E}"/>
            </c:ext>
          </c:extLst>
        </c:ser>
        <c:ser>
          <c:idx val="7"/>
          <c:order val="7"/>
          <c:tx>
            <c:strRef>
              <c:f>'XmR Control Chart (EXAMPLE)'!$AB$7</c:f>
              <c:strCache>
                <c:ptCount val="1"/>
                <c:pt idx="0">
                  <c:v>LCL8</c:v>
                </c:pt>
              </c:strCache>
            </c:strRef>
          </c:tx>
          <c:spPr>
            <a:ln w="12700">
              <a:solidFill>
                <a:srgbClr val="FF0000"/>
              </a:solidFill>
              <a:prstDash val="lgDash"/>
            </a:ln>
          </c:spPr>
          <c:marker>
            <c:symbol val="none"/>
          </c:marker>
          <c:dLbls>
            <c:dLbl>
              <c:idx val="21"/>
              <c:layout>
                <c:manualLayout>
                  <c:x val="2.0851280211656175E-2"/>
                  <c:y val="-5.538022547252968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ctr" rtl="1">
                    <a:defRPr sz="1200" b="0" i="0" u="none" strike="noStrike" baseline="0">
                      <a:solidFill>
                        <a:srgbClr val="000000"/>
                      </a:solidFill>
                      <a:latin typeface="Times"/>
                      <a:ea typeface="Times"/>
                      <a:cs typeface="Times"/>
                    </a:defRPr>
                  </a:pPr>
                  <a:endParaRPr lang="en-U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65D1-4196-8CFC-29A509EB6D7E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'XmR Control Chart (EXAMPLE)'!$A$8:$A$57</c:f>
              <c:numCache>
                <c:formatCode>General</c:formatCode>
                <c:ptCount val="5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</c:numCache>
            </c:numRef>
          </c:cat>
          <c:val>
            <c:numRef>
              <c:f>'XmR Control Chart (EXAMPLE)'!$AB$8:$AB$57</c:f>
              <c:numCache>
                <c:formatCode>0.0000</c:formatCode>
                <c:ptCount val="50"/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65D1-4196-8CFC-29A509EB6D7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20164480"/>
        <c:axId val="220166400"/>
      </c:lineChart>
      <c:catAx>
        <c:axId val="22016448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200" b="0" i="0" u="none" strike="noStrike" baseline="0">
                    <a:solidFill>
                      <a:srgbClr val="000000"/>
                    </a:solidFill>
                    <a:latin typeface="Times"/>
                    <a:ea typeface="Times"/>
                    <a:cs typeface="Times"/>
                  </a:defRPr>
                </a:pPr>
                <a:r>
                  <a:rPr lang="en-US" sz="1200"/>
                  <a:t>Date/Time/Period/Number</a:t>
                </a:r>
              </a:p>
            </c:rich>
          </c:tx>
          <c:layout>
            <c:manualLayout>
              <c:xMode val="edge"/>
              <c:yMode val="edge"/>
              <c:x val="0.39554176110629752"/>
              <c:y val="0.8842133413868629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Times New Roman" panose="02020603050405020304" pitchFamily="18" charset="0"/>
                <a:ea typeface="Times"/>
                <a:cs typeface="Times New Roman" panose="02020603050405020304" pitchFamily="18" charset="0"/>
              </a:defRPr>
            </a:pPr>
            <a:endParaRPr lang="en-US"/>
          </a:p>
        </c:txPr>
        <c:crossAx val="220166400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220166400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200" b="0" i="0" u="none" strike="noStrike" baseline="0">
                    <a:solidFill>
                      <a:srgbClr val="000000"/>
                    </a:solidFill>
                    <a:latin typeface="+mn-lt"/>
                    <a:ea typeface="Times"/>
                    <a:cs typeface="Times"/>
                  </a:defRPr>
                </a:pPr>
                <a:r>
                  <a:rPr lang="en-US">
                    <a:latin typeface="+mn-lt"/>
                  </a:rPr>
                  <a:t>Range</a:t>
                </a:r>
              </a:p>
            </c:rich>
          </c:tx>
          <c:layout>
            <c:manualLayout>
              <c:xMode val="edge"/>
              <c:yMode val="edge"/>
              <c:x val="5.5991034828511603E-3"/>
              <c:y val="0.45263305244739144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Times New Roman" panose="02020603050405020304" pitchFamily="18" charset="0"/>
                <a:ea typeface="Times"/>
                <a:cs typeface="Times New Roman" panose="02020603050405020304" pitchFamily="18" charset="0"/>
              </a:defRPr>
            </a:pPr>
            <a:endParaRPr lang="en-US"/>
          </a:p>
        </c:txPr>
        <c:crossAx val="220164480"/>
        <c:crosses val="autoZero"/>
        <c:crossBetween val="midCat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12700">
      <a:solidFill>
        <a:srgbClr val="A38500"/>
      </a:solidFill>
      <a:prstDash val="solid"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Times"/>
          <a:ea typeface="Times"/>
          <a:cs typeface="Times"/>
        </a:defRPr>
      </a:pPr>
      <a:endParaRPr lang="en-US"/>
    </a:p>
  </c:txPr>
  <c:printSettings>
    <c:headerFooter alignWithMargins="0"/>
    <c:pageMargins b="1" l="0.75" r="0.75" t="1" header="0.5" footer="0.5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+mn-lt"/>
                <a:ea typeface="Times"/>
                <a:cs typeface="Times"/>
              </a:defRPr>
            </a:pPr>
            <a:r>
              <a:rPr lang="en-US">
                <a:latin typeface="+mn-lt"/>
              </a:rPr>
              <a:t>R Chart Title</a:t>
            </a:r>
          </a:p>
        </c:rich>
      </c:tx>
      <c:layout>
        <c:manualLayout>
          <c:xMode val="edge"/>
          <c:yMode val="edge"/>
          <c:x val="0.40166223369236037"/>
          <c:y val="2.70312696535936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3561918933361677"/>
          <c:y val="0.23606557377049181"/>
          <c:w val="0.82966629171353568"/>
          <c:h val="0.5180327868852459"/>
        </c:manualLayout>
      </c:layout>
      <c:lineChart>
        <c:grouping val="standard"/>
        <c:varyColors val="0"/>
        <c:ser>
          <c:idx val="0"/>
          <c:order val="0"/>
          <c:tx>
            <c:strRef>
              <c:f>'XmR Control Chart'!$AC$7</c:f>
              <c:strCache>
                <c:ptCount val="1"/>
                <c:pt idx="0">
                  <c:v>Range9</c:v>
                </c:pt>
              </c:strCache>
            </c:strRef>
          </c:tx>
          <c:spPr>
            <a:ln w="12700">
              <a:solidFill>
                <a:srgbClr val="0000FF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0000FF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numRef>
              <c:f>'XmR Control Chart'!$A$8:$A$57</c:f>
              <c:numCache>
                <c:formatCode>General</c:formatCode>
                <c:ptCount val="5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</c:numCache>
            </c:numRef>
          </c:cat>
          <c:val>
            <c:numRef>
              <c:f>'XmR Control Chart'!$AC$8:$AC$57</c:f>
              <c:numCache>
                <c:formatCode>0.0000</c:formatCode>
                <c:ptCount val="50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42D-43AD-91D9-24417B6437BA}"/>
            </c:ext>
          </c:extLst>
        </c:ser>
        <c:ser>
          <c:idx val="1"/>
          <c:order val="1"/>
          <c:tx>
            <c:strRef>
              <c:f>'XmR Control Chart'!$AD$7</c:f>
              <c:strCache>
                <c:ptCount val="1"/>
                <c:pt idx="0">
                  <c:v>UCL10</c:v>
                </c:pt>
              </c:strCache>
            </c:strRef>
          </c:tx>
          <c:spPr>
            <a:ln w="12700">
              <a:solidFill>
                <a:srgbClr val="FF0000"/>
              </a:solidFill>
              <a:prstDash val="lgDash"/>
            </a:ln>
          </c:spPr>
          <c:marker>
            <c:symbol val="none"/>
          </c:marker>
          <c:dLbls>
            <c:dLbl>
              <c:idx val="23"/>
              <c:layout>
                <c:manualLayout>
                  <c:x val="-3.087191903614088E-2"/>
                  <c:y val="-4.4154108308878164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ctr" rtl="0">
                    <a:defRPr sz="1200" b="0" i="0" u="none" strike="noStrike" baseline="0">
                      <a:solidFill>
                        <a:srgbClr val="000000"/>
                      </a:solidFill>
                      <a:latin typeface="Times"/>
                      <a:ea typeface="Times"/>
                      <a:cs typeface="Times"/>
                    </a:defRPr>
                  </a:pPr>
                  <a:endParaRPr lang="en-U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442D-43AD-91D9-24417B6437BA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'XmR Control Chart'!$A$8:$A$57</c:f>
              <c:numCache>
                <c:formatCode>General</c:formatCode>
                <c:ptCount val="5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</c:numCache>
            </c:numRef>
          </c:cat>
          <c:val>
            <c:numRef>
              <c:f>'XmR Control Chart'!$AD$8:$AD$57</c:f>
              <c:numCache>
                <c:formatCode>0.0000</c:formatCode>
                <c:ptCount val="50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42D-43AD-91D9-24417B6437BA}"/>
            </c:ext>
          </c:extLst>
        </c:ser>
        <c:ser>
          <c:idx val="2"/>
          <c:order val="2"/>
          <c:tx>
            <c:strRef>
              <c:f>'XmR Control Chart'!$AE$7</c:f>
              <c:strCache>
                <c:ptCount val="1"/>
                <c:pt idx="0">
                  <c:v>+2 sigma11</c:v>
                </c:pt>
              </c:strCache>
            </c:strRef>
          </c:tx>
          <c:spPr>
            <a:ln w="19050">
              <a:noFill/>
            </a:ln>
          </c:spPr>
          <c:marker>
            <c:symbol val="none"/>
          </c:marker>
          <c:cat>
            <c:numRef>
              <c:f>'XmR Control Chart'!$A$8:$A$57</c:f>
              <c:numCache>
                <c:formatCode>General</c:formatCode>
                <c:ptCount val="5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</c:numCache>
            </c:numRef>
          </c:cat>
          <c:val>
            <c:numRef>
              <c:f>'XmR Control Chart'!$AE$8:$AE$57</c:f>
              <c:numCache>
                <c:formatCode>0.0000</c:formatCode>
                <c:ptCount val="50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442D-43AD-91D9-24417B6437BA}"/>
            </c:ext>
          </c:extLst>
        </c:ser>
        <c:ser>
          <c:idx val="3"/>
          <c:order val="3"/>
          <c:tx>
            <c:strRef>
              <c:f>'XmR Control Chart'!$AF$7</c:f>
              <c:strCache>
                <c:ptCount val="1"/>
                <c:pt idx="0">
                  <c:v>+1 sigma12</c:v>
                </c:pt>
              </c:strCache>
            </c:strRef>
          </c:tx>
          <c:spPr>
            <a:ln w="19050">
              <a:noFill/>
            </a:ln>
          </c:spPr>
          <c:marker>
            <c:symbol val="none"/>
          </c:marker>
          <c:cat>
            <c:numRef>
              <c:f>'XmR Control Chart'!$A$8:$A$57</c:f>
              <c:numCache>
                <c:formatCode>General</c:formatCode>
                <c:ptCount val="5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</c:numCache>
            </c:numRef>
          </c:cat>
          <c:val>
            <c:numRef>
              <c:f>'XmR Control Chart'!$AF$8:$AF$57</c:f>
              <c:numCache>
                <c:formatCode>0.0000</c:formatCode>
                <c:ptCount val="50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442D-43AD-91D9-24417B6437BA}"/>
            </c:ext>
          </c:extLst>
        </c:ser>
        <c:ser>
          <c:idx val="4"/>
          <c:order val="4"/>
          <c:tx>
            <c:strRef>
              <c:f>'XmR Control Chart'!$AG$7</c:f>
              <c:strCache>
                <c:ptCount val="1"/>
                <c:pt idx="0">
                  <c:v>Average13</c:v>
                </c:pt>
              </c:strCache>
            </c:strRef>
          </c:tx>
          <c:spPr>
            <a:ln w="12700">
              <a:solidFill>
                <a:srgbClr val="00FFFF"/>
              </a:solidFill>
              <a:prstDash val="solid"/>
            </a:ln>
          </c:spPr>
          <c:marker>
            <c:symbol val="none"/>
          </c:marker>
          <c:dLbls>
            <c:dLbl>
              <c:idx val="22"/>
              <c:layout>
                <c:manualLayout>
                  <c:x val="-9.8533778060067839E-3"/>
                  <c:y val="-5.5700174313124129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ctr" rtl="0">
                    <a:defRPr sz="1200" b="0" i="0" u="none" strike="noStrike" baseline="0">
                      <a:solidFill>
                        <a:srgbClr val="000000"/>
                      </a:solidFill>
                      <a:latin typeface="Times"/>
                      <a:ea typeface="Times"/>
                      <a:cs typeface="Times"/>
                    </a:defRPr>
                  </a:pPr>
                  <a:endParaRPr lang="en-U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442D-43AD-91D9-24417B6437BA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'XmR Control Chart'!$A$8:$A$57</c:f>
              <c:numCache>
                <c:formatCode>General</c:formatCode>
                <c:ptCount val="5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</c:numCache>
            </c:numRef>
          </c:cat>
          <c:val>
            <c:numRef>
              <c:f>'XmR Control Chart'!$AG$8:$AG$57</c:f>
              <c:numCache>
                <c:formatCode>0.0000</c:formatCode>
                <c:ptCount val="50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442D-43AD-91D9-24417B6437BA}"/>
            </c:ext>
          </c:extLst>
        </c:ser>
        <c:ser>
          <c:idx val="5"/>
          <c:order val="5"/>
          <c:tx>
            <c:strRef>
              <c:f>'XmR Control Chart'!$AH$7</c:f>
              <c:strCache>
                <c:ptCount val="1"/>
                <c:pt idx="0">
                  <c:v>-1 sigma14</c:v>
                </c:pt>
              </c:strCache>
            </c:strRef>
          </c:tx>
          <c:spPr>
            <a:ln w="19050">
              <a:noFill/>
            </a:ln>
          </c:spPr>
          <c:marker>
            <c:symbol val="none"/>
          </c:marker>
          <c:cat>
            <c:numRef>
              <c:f>'XmR Control Chart'!$A$8:$A$57</c:f>
              <c:numCache>
                <c:formatCode>General</c:formatCode>
                <c:ptCount val="5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</c:numCache>
            </c:numRef>
          </c:cat>
          <c:val>
            <c:numRef>
              <c:f>'XmR Control Chart'!$AH$8:$AH$57</c:f>
              <c:numCache>
                <c:formatCode>0.0000</c:formatCode>
                <c:ptCount val="50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442D-43AD-91D9-24417B6437BA}"/>
            </c:ext>
          </c:extLst>
        </c:ser>
        <c:ser>
          <c:idx val="6"/>
          <c:order val="6"/>
          <c:tx>
            <c:strRef>
              <c:f>'XmR Control Chart'!$AI$7</c:f>
              <c:strCache>
                <c:ptCount val="1"/>
                <c:pt idx="0">
                  <c:v>-2 sigma15</c:v>
                </c:pt>
              </c:strCache>
            </c:strRef>
          </c:tx>
          <c:spPr>
            <a:ln w="19050">
              <a:noFill/>
            </a:ln>
          </c:spPr>
          <c:marker>
            <c:symbol val="none"/>
          </c:marker>
          <c:cat>
            <c:numRef>
              <c:f>'XmR Control Chart'!$A$8:$A$57</c:f>
              <c:numCache>
                <c:formatCode>General</c:formatCode>
                <c:ptCount val="5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</c:numCache>
            </c:numRef>
          </c:cat>
          <c:val>
            <c:numRef>
              <c:f>'XmR Control Chart'!$AI$8:$AI$57</c:f>
              <c:numCache>
                <c:formatCode>0.0000</c:formatCode>
                <c:ptCount val="50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442D-43AD-91D9-24417B6437BA}"/>
            </c:ext>
          </c:extLst>
        </c:ser>
        <c:ser>
          <c:idx val="7"/>
          <c:order val="7"/>
          <c:tx>
            <c:strRef>
              <c:f>'XmR Control Chart'!$AJ$7</c:f>
              <c:strCache>
                <c:ptCount val="1"/>
                <c:pt idx="0">
                  <c:v>LCL16</c:v>
                </c:pt>
              </c:strCache>
            </c:strRef>
          </c:tx>
          <c:spPr>
            <a:ln w="12700">
              <a:solidFill>
                <a:srgbClr val="FF0000"/>
              </a:solidFill>
              <a:prstDash val="lgDash"/>
            </a:ln>
          </c:spPr>
          <c:marker>
            <c:symbol val="none"/>
          </c:marker>
          <c:dLbls>
            <c:dLbl>
              <c:idx val="21"/>
              <c:layout>
                <c:manualLayout>
                  <c:x val="1.2687707506573859E-2"/>
                  <c:y val="-4.5094140112754026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ctr" rtl="0">
                    <a:defRPr sz="1200" b="0" i="0" u="none" strike="noStrike" baseline="0">
                      <a:solidFill>
                        <a:srgbClr val="000000"/>
                      </a:solidFill>
                      <a:latin typeface="Times"/>
                      <a:ea typeface="Times"/>
                      <a:cs typeface="Times"/>
                    </a:defRPr>
                  </a:pPr>
                  <a:endParaRPr lang="en-U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442D-43AD-91D9-24417B6437BA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'XmR Control Chart'!$A$8:$A$57</c:f>
              <c:numCache>
                <c:formatCode>General</c:formatCode>
                <c:ptCount val="5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</c:numCache>
            </c:numRef>
          </c:cat>
          <c:val>
            <c:numRef>
              <c:f>'XmR Control Chart'!$AJ$8:$AJ$57</c:f>
              <c:numCache>
                <c:formatCode>0.0000</c:formatCode>
                <c:ptCount val="50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442D-43AD-91D9-24417B6437B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9021696"/>
        <c:axId val="219023616"/>
      </c:lineChart>
      <c:catAx>
        <c:axId val="21902169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200" b="0" i="0" u="none" strike="noStrike" baseline="0">
                    <a:solidFill>
                      <a:srgbClr val="000000"/>
                    </a:solidFill>
                    <a:latin typeface="Times"/>
                    <a:ea typeface="Times"/>
                    <a:cs typeface="Times"/>
                  </a:defRPr>
                </a:pPr>
                <a:r>
                  <a:rPr lang="en-US"/>
                  <a:t>Date/Time/Period/Number</a:t>
                </a:r>
              </a:p>
            </c:rich>
          </c:tx>
          <c:layout>
            <c:manualLayout>
              <c:xMode val="edge"/>
              <c:yMode val="edge"/>
              <c:x val="0.3902461997874786"/>
              <c:y val="0.8765253929111809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Times New Roman" panose="02020603050405020304" pitchFamily="18" charset="0"/>
                <a:ea typeface="Times"/>
                <a:cs typeface="Times New Roman" panose="02020603050405020304" pitchFamily="18" charset="0"/>
              </a:defRPr>
            </a:pPr>
            <a:endParaRPr lang="en-US"/>
          </a:p>
        </c:txPr>
        <c:crossAx val="219023616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219023616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200" b="0" i="0" u="none" strike="noStrike" baseline="0">
                    <a:solidFill>
                      <a:srgbClr val="000000"/>
                    </a:solidFill>
                    <a:latin typeface="+mj-lt"/>
                    <a:ea typeface="Times"/>
                    <a:cs typeface="Times"/>
                  </a:defRPr>
                </a:pPr>
                <a:r>
                  <a:rPr lang="en-US">
                    <a:latin typeface="+mj-lt"/>
                  </a:rPr>
                  <a:t>Range</a:t>
                </a:r>
              </a:p>
            </c:rich>
          </c:tx>
          <c:layout>
            <c:manualLayout>
              <c:xMode val="edge"/>
              <c:yMode val="edge"/>
              <c:x val="5.5990660030372456E-3"/>
              <c:y val="0.4360658432072988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+mn-lt"/>
                <a:ea typeface="Times"/>
                <a:cs typeface="Times New Roman" panose="02020603050405020304" pitchFamily="18" charset="0"/>
              </a:defRPr>
            </a:pPr>
            <a:endParaRPr lang="en-US"/>
          </a:p>
        </c:txPr>
        <c:crossAx val="219021696"/>
        <c:crosses val="autoZero"/>
        <c:crossBetween val="midCat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19050">
      <a:solidFill>
        <a:srgbClr val="A38500"/>
      </a:solidFill>
      <a:prstDash val="solid"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Times"/>
          <a:ea typeface="Times"/>
          <a:cs typeface="Times"/>
        </a:defRPr>
      </a:pPr>
      <a:endParaRPr lang="en-US"/>
    </a:p>
  </c:txPr>
  <c:printSettings>
    <c:headerFooter alignWithMargins="0">
      <c:oddHeader>&amp;A</c:oddHeader>
      <c:oddFooter>Page &amp;P</c:oddFooter>
    </c:headerFooter>
    <c:pageMargins b="1" l="0.75" r="0.75" t="1" header="0.5" footer="0.5"/>
    <c:pageSetup orientation="portrait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+mn-lt"/>
                <a:ea typeface="Arial"/>
                <a:cs typeface="Times New Roman" panose="02020603050405020304" pitchFamily="18" charset="0"/>
              </a:defRPr>
            </a:pPr>
            <a:r>
              <a:rPr lang="en-US" sz="1800">
                <a:latin typeface="+mn-lt"/>
                <a:cs typeface="Times New Roman" panose="02020603050405020304" pitchFamily="18" charset="0"/>
              </a:rPr>
              <a:t>Histogram</a:t>
            </a:r>
          </a:p>
        </c:rich>
      </c:tx>
      <c:layout>
        <c:manualLayout>
          <c:xMode val="edge"/>
          <c:yMode val="edge"/>
          <c:x val="0.41929725239375099"/>
          <c:y val="4.147393825975857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3899484540039889E-2"/>
          <c:y val="0.17906384260890854"/>
          <c:w val="0.86478120206429665"/>
          <c:h val="0.68243980246939762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00808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'XmR Control Chart'!$AW$9:$AW$23</c:f>
              <c:numCache>
                <c:formatCode>General</c:formatCode>
                <c:ptCount val="1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</c:numCache>
            </c:numRef>
          </c:cat>
          <c:val>
            <c:numRef>
              <c:f>'XmR Control Chart'!$AX$9:$AX$23</c:f>
              <c:numCache>
                <c:formatCode>General</c:formatCode>
                <c:ptCount val="1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1E5-4495-B08F-9A1E7BEA999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00"/>
        <c:axId val="219055232"/>
        <c:axId val="219057152"/>
      </c:barChart>
      <c:lineChart>
        <c:grouping val="standard"/>
        <c:varyColors val="0"/>
        <c:ser>
          <c:idx val="1"/>
          <c:order val="1"/>
          <c:spPr>
            <a:ln w="12700">
              <a:solidFill>
                <a:srgbClr val="FF00FF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FF00FF"/>
              </a:solidFill>
              <a:ln>
                <a:solidFill>
                  <a:srgbClr val="FF00FF"/>
                </a:solidFill>
                <a:prstDash val="solid"/>
              </a:ln>
            </c:spPr>
          </c:marker>
          <c:cat>
            <c:numRef>
              <c:f>'XmR Control Chart'!$AW$9:$AW$23</c:f>
              <c:numCache>
                <c:formatCode>General</c:formatCode>
                <c:ptCount val="1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</c:numCache>
            </c:numRef>
          </c:cat>
          <c:val>
            <c:numRef>
              <c:f>'XmR Control Chart'!$AY$9:$AY$23</c:f>
              <c:numCache>
                <c:formatCode>General</c:formatCode>
                <c:ptCount val="1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1-F1E5-4495-B08F-9A1E7BEA999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9063424"/>
        <c:axId val="219064960"/>
      </c:lineChart>
      <c:catAx>
        <c:axId val="219055232"/>
        <c:scaling>
          <c:orientation val="minMax"/>
        </c:scaling>
        <c:delete val="0"/>
        <c:axPos val="b"/>
        <c:numFmt formatCode="0.0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Times New Roman" panose="02020603050405020304" pitchFamily="18" charset="0"/>
                <a:ea typeface="Times"/>
                <a:cs typeface="Times New Roman" panose="02020603050405020304" pitchFamily="18" charset="0"/>
              </a:defRPr>
            </a:pPr>
            <a:endParaRPr lang="en-US"/>
          </a:p>
        </c:txPr>
        <c:crossAx val="219057152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219057152"/>
        <c:scaling>
          <c:orientation val="minMax"/>
          <c:min val="0"/>
        </c:scaling>
        <c:delete val="0"/>
        <c:axPos val="l"/>
        <c:title>
          <c:tx>
            <c:rich>
              <a:bodyPr/>
              <a:lstStyle/>
              <a:p>
                <a:pPr>
                  <a:defRPr sz="1200" b="0" i="0" u="none" strike="noStrike" baseline="0">
                    <a:solidFill>
                      <a:srgbClr val="000000"/>
                    </a:solidFill>
                    <a:latin typeface="Times"/>
                    <a:ea typeface="Times"/>
                    <a:cs typeface="Times"/>
                  </a:defRPr>
                </a:pPr>
                <a:r>
                  <a:rPr lang="en-US" sz="1200" b="0"/>
                  <a:t>Number</a:t>
                </a:r>
              </a:p>
            </c:rich>
          </c:tx>
          <c:layout>
            <c:manualLayout>
              <c:xMode val="edge"/>
              <c:yMode val="edge"/>
              <c:x val="7.8616352201257862E-3"/>
              <c:y val="0.47383043786193396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Times New Roman" panose="02020603050405020304" pitchFamily="18" charset="0"/>
                <a:ea typeface="Times"/>
                <a:cs typeface="Times New Roman" panose="02020603050405020304" pitchFamily="18" charset="0"/>
              </a:defRPr>
            </a:pPr>
            <a:endParaRPr lang="en-US"/>
          </a:p>
        </c:txPr>
        <c:crossAx val="219055232"/>
        <c:crosses val="autoZero"/>
        <c:crossBetween val="midCat"/>
      </c:valAx>
      <c:catAx>
        <c:axId val="219063424"/>
        <c:scaling>
          <c:orientation val="minMax"/>
        </c:scaling>
        <c:delete val="0"/>
        <c:axPos val="t"/>
        <c:numFmt formatCode="General" sourceLinked="1"/>
        <c:majorTickMark val="out"/>
        <c:minorTickMark val="none"/>
        <c:tickLblPos val="none"/>
        <c:spPr>
          <a:ln w="3175">
            <a:solidFill>
              <a:srgbClr val="000000"/>
            </a:solidFill>
            <a:prstDash val="solid"/>
          </a:ln>
        </c:spPr>
        <c:crossAx val="219064960"/>
        <c:crosses val="max"/>
        <c:auto val="0"/>
        <c:lblAlgn val="ctr"/>
        <c:lblOffset val="100"/>
        <c:tickMarkSkip val="1"/>
        <c:noMultiLvlLbl val="0"/>
      </c:catAx>
      <c:valAx>
        <c:axId val="219064960"/>
        <c:scaling>
          <c:orientation val="minMax"/>
          <c:min val="0"/>
        </c:scaling>
        <c:delete val="0"/>
        <c:axPos val="r"/>
        <c:numFmt formatCode="General" sourceLinked="1"/>
        <c:majorTickMark val="none"/>
        <c:minorTickMark val="none"/>
        <c:tickLblPos val="none"/>
        <c:spPr>
          <a:ln w="3175">
            <a:solidFill>
              <a:srgbClr val="000000"/>
            </a:solidFill>
            <a:prstDash val="solid"/>
          </a:ln>
        </c:spPr>
        <c:crossAx val="219063424"/>
        <c:crosses val="max"/>
        <c:crossBetween val="midCat"/>
      </c:valAx>
      <c:spPr>
        <a:noFill/>
        <a:ln w="12700">
          <a:solidFill>
            <a:srgbClr val="808080"/>
          </a:solidFill>
          <a:prstDash val="solid"/>
        </a:ln>
      </c:spPr>
    </c:plotArea>
    <c:plotVisOnly val="0"/>
    <c:dispBlanksAs val="gap"/>
    <c:showDLblsOverMax val="0"/>
  </c:chart>
  <c:spPr>
    <a:solidFill>
      <a:srgbClr val="FFFFFF"/>
    </a:solidFill>
    <a:ln w="19050">
      <a:solidFill>
        <a:srgbClr val="A38500"/>
      </a:solidFill>
      <a:prstDash val="solid"/>
    </a:ln>
  </c:spPr>
  <c:txPr>
    <a:bodyPr/>
    <a:lstStyle/>
    <a:p>
      <a:pPr>
        <a:defRPr sz="200" b="0" i="0" u="none" strike="noStrike" baseline="0">
          <a:solidFill>
            <a:srgbClr val="000000"/>
          </a:solidFill>
          <a:latin typeface="Times"/>
          <a:ea typeface="Times"/>
          <a:cs typeface="Times"/>
        </a:defRPr>
      </a:pPr>
      <a:endParaRPr lang="en-US"/>
    </a:p>
  </c:txPr>
  <c:printSettings>
    <c:headerFooter alignWithMargins="0"/>
    <c:pageMargins b="1" l="0.75" r="0.75" t="1" header="0.5" footer="0.5"/>
    <c:pageSetup orientation="landscape" horizontalDpi="300" verticalDpi="300"/>
  </c:printSettings>
  <c:userShapes r:id="rId1"/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+mn-lt"/>
                <a:ea typeface="Arial"/>
                <a:cs typeface="Times New Roman" panose="02020603050405020304" pitchFamily="18" charset="0"/>
              </a:defRPr>
            </a:pPr>
            <a:r>
              <a:rPr lang="en-US" sz="1800">
                <a:latin typeface="+mn-lt"/>
                <a:cs typeface="Times New Roman" panose="02020603050405020304" pitchFamily="18" charset="0"/>
              </a:rPr>
              <a:t>Probability Plot</a:t>
            </a:r>
          </a:p>
        </c:rich>
      </c:tx>
      <c:layout>
        <c:manualLayout>
          <c:xMode val="edge"/>
          <c:yMode val="edge"/>
          <c:x val="0.37398009359877371"/>
          <c:y val="3.405569156592893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3094923313966595E-2"/>
          <c:y val="0.15968533990090095"/>
          <c:w val="0.88491513543929778"/>
          <c:h val="0.6855161593113136"/>
        </c:manualLayout>
      </c:layout>
      <c:scatterChart>
        <c:scatterStyle val="lineMarker"/>
        <c:varyColors val="0"/>
        <c:ser>
          <c:idx val="0"/>
          <c:order val="0"/>
          <c:tx>
            <c:strRef>
              <c:f>'XmR Control Chart'!$AT$7</c:f>
              <c:strCache>
                <c:ptCount val="1"/>
                <c:pt idx="0">
                  <c:v>Norm Dist</c:v>
                </c:pt>
              </c:strCache>
            </c:strRef>
          </c:tx>
          <c:spPr>
            <a:ln w="19050">
              <a:noFill/>
            </a:ln>
          </c:spPr>
          <c:marker>
            <c:symbol val="diamond"/>
            <c:size val="5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trendline>
            <c:spPr>
              <a:ln w="25400">
                <a:solidFill>
                  <a:srgbClr val="000000"/>
                </a:solidFill>
                <a:prstDash val="solid"/>
              </a:ln>
            </c:spPr>
            <c:trendlineType val="linear"/>
            <c:dispRSqr val="1"/>
            <c:dispEq val="1"/>
            <c:trendlineLbl>
              <c:layout>
                <c:manualLayout>
                  <c:x val="0.11910492784137039"/>
                  <c:y val="0.24106166758811909"/>
                </c:manualLayout>
              </c:layout>
              <c:numFmt formatCode="General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ctr" rtl="0">
                    <a:defRPr sz="10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</c:trendlineLbl>
          </c:trendline>
          <c:xVal>
            <c:numRef>
              <c:f>'XmR Control Chart'!$L$8:$L$58</c:f>
              <c:numCache>
                <c:formatCode>0.0000</c:formatCode>
                <c:ptCount val="51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</c:numCache>
            </c:numRef>
          </c:xVal>
          <c:yVal>
            <c:numRef>
              <c:f>'XmR Control Chart'!$AT$8:$AT$58</c:f>
              <c:numCache>
                <c:formatCode>0.0000</c:formatCode>
                <c:ptCount val="5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#N/A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86FE-4562-9132-D4A276218E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20021888"/>
        <c:axId val="220023808"/>
      </c:scatterChart>
      <c:valAx>
        <c:axId val="22002188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200" b="0" i="0" u="none" strike="noStrike" baseline="0">
                    <a:solidFill>
                      <a:srgbClr val="000000"/>
                    </a:solidFill>
                    <a:latin typeface="Times New Roman" panose="02020603050405020304" pitchFamily="18" charset="0"/>
                    <a:ea typeface="Arial"/>
                    <a:cs typeface="Times New Roman" panose="02020603050405020304" pitchFamily="18" charset="0"/>
                  </a:defRPr>
                </a:pPr>
                <a:r>
                  <a:rPr lang="en-US" sz="1200" b="0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Data</a:t>
                </a:r>
              </a:p>
            </c:rich>
          </c:tx>
          <c:layout>
            <c:manualLayout>
              <c:xMode val="edge"/>
              <c:yMode val="edge"/>
              <c:x val="0.46672838312101028"/>
              <c:y val="0.92260055421626064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Times New Roman" panose="02020603050405020304" pitchFamily="18" charset="0"/>
                <a:ea typeface="Arial"/>
                <a:cs typeface="Times New Roman" panose="02020603050405020304" pitchFamily="18" charset="0"/>
              </a:defRPr>
            </a:pPr>
            <a:endParaRPr lang="en-US"/>
          </a:p>
        </c:txPr>
        <c:crossAx val="220023808"/>
        <c:crossesAt val="-3"/>
        <c:crossBetween val="midCat"/>
      </c:valAx>
      <c:valAx>
        <c:axId val="220023808"/>
        <c:scaling>
          <c:orientation val="minMax"/>
          <c:max val="3"/>
          <c:min val="-3"/>
        </c:scaling>
        <c:delete val="0"/>
        <c:axPos val="l"/>
        <c:title>
          <c:tx>
            <c:rich>
              <a:bodyPr/>
              <a:lstStyle/>
              <a:p>
                <a:pPr>
                  <a:defRPr sz="1200" b="0" i="0" u="none" strike="noStrike" baseline="0">
                    <a:solidFill>
                      <a:srgbClr val="000000"/>
                    </a:solidFill>
                    <a:latin typeface="Times New Roman" panose="02020603050405020304" pitchFamily="18" charset="0"/>
                    <a:ea typeface="Arial"/>
                    <a:cs typeface="Times New Roman" panose="02020603050405020304" pitchFamily="18" charset="0"/>
                  </a:defRPr>
                </a:pPr>
                <a:r>
                  <a:rPr lang="en-US" sz="1200" b="0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z</a:t>
                </a:r>
              </a:p>
            </c:rich>
          </c:tx>
          <c:layout>
            <c:manualLayout>
              <c:xMode val="edge"/>
              <c:yMode val="edge"/>
              <c:x val="7.7760497667185074E-3"/>
              <c:y val="0.47368415904533667"/>
            </c:manualLayout>
          </c:layout>
          <c:overlay val="0"/>
          <c:spPr>
            <a:noFill/>
            <a:ln w="25400">
              <a:noFill/>
            </a:ln>
          </c:spPr>
        </c:title>
        <c:numFmt formatCode="0.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Times New Roman" panose="02020603050405020304" pitchFamily="18" charset="0"/>
                <a:ea typeface="Arial"/>
                <a:cs typeface="Times New Roman" panose="02020603050405020304" pitchFamily="18" charset="0"/>
              </a:defRPr>
            </a:pPr>
            <a:endParaRPr lang="en-US"/>
          </a:p>
        </c:txPr>
        <c:crossAx val="220021888"/>
        <c:crosses val="autoZero"/>
        <c:crossBetween val="midCat"/>
        <c:majorUnit val="1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19050">
      <a:solidFill>
        <a:srgbClr val="A3850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>
      <c:oddHeader>&amp;A</c:oddHeader>
      <c:oddFooter>Page &amp;P</c:oddFooter>
    </c:headerFooter>
    <c:pageMargins b="1" l="0.75" r="0.75" t="1" header="0.5" footer="0.5"/>
    <c:pageSetup orientation="landscape"/>
  </c:printSettings>
  <c:userShapes r:id="rId1"/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+mn-lt"/>
                <a:ea typeface="Times"/>
                <a:cs typeface="Times"/>
              </a:defRPr>
            </a:pPr>
            <a:r>
              <a:rPr lang="en-US">
                <a:latin typeface="+mn-lt"/>
              </a:rPr>
              <a:t>mR Chart</a:t>
            </a:r>
          </a:p>
        </c:rich>
      </c:tx>
      <c:layout>
        <c:manualLayout>
          <c:xMode val="edge"/>
          <c:yMode val="edge"/>
          <c:x val="0.40898876404494383"/>
          <c:y val="3.859649122807017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678878754291918"/>
          <c:y val="0.24561487669571236"/>
          <c:w val="0.84953821225519199"/>
          <c:h val="0.54035272873056717"/>
        </c:manualLayout>
      </c:layout>
      <c:lineChart>
        <c:grouping val="standard"/>
        <c:varyColors val="0"/>
        <c:ser>
          <c:idx val="0"/>
          <c:order val="0"/>
          <c:tx>
            <c:strRef>
              <c:f>'XmR Control Chart'!$U$7</c:f>
              <c:strCache>
                <c:ptCount val="1"/>
                <c:pt idx="0">
                  <c:v>Range</c:v>
                </c:pt>
              </c:strCache>
            </c:strRef>
          </c:tx>
          <c:spPr>
            <a:ln w="12700">
              <a:solidFill>
                <a:srgbClr val="0000FF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0000FF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numRef>
              <c:f>'XmR Control Chart'!$A$8:$A$57</c:f>
              <c:numCache>
                <c:formatCode>General</c:formatCode>
                <c:ptCount val="5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</c:numCache>
            </c:numRef>
          </c:cat>
          <c:val>
            <c:numRef>
              <c:f>'XmR Control Chart'!$U$8:$U$57</c:f>
              <c:numCache>
                <c:formatCode>General</c:formatCode>
                <c:ptCount val="50"/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376-4E1A-90BE-1C31E4C34328}"/>
            </c:ext>
          </c:extLst>
        </c:ser>
        <c:ser>
          <c:idx val="1"/>
          <c:order val="1"/>
          <c:tx>
            <c:strRef>
              <c:f>'XmR Control Chart'!$V$7</c:f>
              <c:strCache>
                <c:ptCount val="1"/>
                <c:pt idx="0">
                  <c:v>UCL2</c:v>
                </c:pt>
              </c:strCache>
            </c:strRef>
          </c:tx>
          <c:spPr>
            <a:ln w="12700">
              <a:solidFill>
                <a:srgbClr val="FF0000"/>
              </a:solidFill>
              <a:prstDash val="lgDash"/>
            </a:ln>
          </c:spPr>
          <c:marker>
            <c:symbol val="none"/>
          </c:marker>
          <c:dLbls>
            <c:dLbl>
              <c:idx val="23"/>
              <c:layout>
                <c:manualLayout>
                  <c:x val="-1.2759832002181715E-2"/>
                  <c:y val="-7.0385689593510714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ctr" rtl="1">
                    <a:defRPr sz="1200" b="0" i="0" u="none" strike="noStrike" baseline="0">
                      <a:solidFill>
                        <a:srgbClr val="000000"/>
                      </a:solidFill>
                      <a:latin typeface="Times"/>
                      <a:ea typeface="Times"/>
                      <a:cs typeface="Times"/>
                    </a:defRPr>
                  </a:pPr>
                  <a:endParaRPr lang="en-U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7376-4E1A-90BE-1C31E4C34328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'XmR Control Chart'!$A$8:$A$57</c:f>
              <c:numCache>
                <c:formatCode>General</c:formatCode>
                <c:ptCount val="5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</c:numCache>
            </c:numRef>
          </c:cat>
          <c:val>
            <c:numRef>
              <c:f>'XmR Control Chart'!$V$8:$V$57</c:f>
              <c:numCache>
                <c:formatCode>0.0000</c:formatCode>
                <c:ptCount val="50"/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7376-4E1A-90BE-1C31E4C34328}"/>
            </c:ext>
          </c:extLst>
        </c:ser>
        <c:ser>
          <c:idx val="2"/>
          <c:order val="2"/>
          <c:tx>
            <c:strRef>
              <c:f>'XmR Control Chart'!$W$7</c:f>
              <c:strCache>
                <c:ptCount val="1"/>
                <c:pt idx="0">
                  <c:v>+2 sigma3</c:v>
                </c:pt>
              </c:strCache>
            </c:strRef>
          </c:tx>
          <c:spPr>
            <a:ln w="19050">
              <a:noFill/>
            </a:ln>
          </c:spPr>
          <c:marker>
            <c:symbol val="none"/>
          </c:marker>
          <c:cat>
            <c:numRef>
              <c:f>'XmR Control Chart'!$A$8:$A$57</c:f>
              <c:numCache>
                <c:formatCode>General</c:formatCode>
                <c:ptCount val="5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</c:numCache>
            </c:numRef>
          </c:cat>
          <c:val>
            <c:numRef>
              <c:f>'XmR Control Chart'!$W$8:$W$57</c:f>
              <c:numCache>
                <c:formatCode>0.0000</c:formatCode>
                <c:ptCount val="50"/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7376-4E1A-90BE-1C31E4C34328}"/>
            </c:ext>
          </c:extLst>
        </c:ser>
        <c:ser>
          <c:idx val="3"/>
          <c:order val="3"/>
          <c:tx>
            <c:strRef>
              <c:f>'XmR Control Chart'!$X$7</c:f>
              <c:strCache>
                <c:ptCount val="1"/>
                <c:pt idx="0">
                  <c:v>+1 sigma4</c:v>
                </c:pt>
              </c:strCache>
            </c:strRef>
          </c:tx>
          <c:spPr>
            <a:ln w="19050">
              <a:noFill/>
            </a:ln>
          </c:spPr>
          <c:marker>
            <c:symbol val="none"/>
          </c:marker>
          <c:cat>
            <c:numRef>
              <c:f>'XmR Control Chart'!$A$8:$A$57</c:f>
              <c:numCache>
                <c:formatCode>General</c:formatCode>
                <c:ptCount val="5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</c:numCache>
            </c:numRef>
          </c:cat>
          <c:val>
            <c:numRef>
              <c:f>'XmR Control Chart'!$X$8:$X$57</c:f>
              <c:numCache>
                <c:formatCode>0.0000</c:formatCode>
                <c:ptCount val="50"/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7376-4E1A-90BE-1C31E4C34328}"/>
            </c:ext>
          </c:extLst>
        </c:ser>
        <c:ser>
          <c:idx val="4"/>
          <c:order val="4"/>
          <c:tx>
            <c:strRef>
              <c:f>'XmR Control Chart'!$Y$7</c:f>
              <c:strCache>
                <c:ptCount val="1"/>
                <c:pt idx="0">
                  <c:v>Average5</c:v>
                </c:pt>
              </c:strCache>
            </c:strRef>
          </c:tx>
          <c:spPr>
            <a:ln w="12700">
              <a:solidFill>
                <a:srgbClr val="00FFFF"/>
              </a:solidFill>
              <a:prstDash val="solid"/>
            </a:ln>
          </c:spPr>
          <c:marker>
            <c:symbol val="none"/>
          </c:marker>
          <c:dLbls>
            <c:dLbl>
              <c:idx val="22"/>
              <c:layout>
                <c:manualLayout>
                  <c:x val="-2.065266909402951E-3"/>
                  <c:y val="-4.9864794595766093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ctr" rtl="1">
                    <a:defRPr sz="1200" b="0" i="0" u="none" strike="noStrike" baseline="0">
                      <a:solidFill>
                        <a:srgbClr val="000000"/>
                      </a:solidFill>
                      <a:latin typeface="Times"/>
                      <a:ea typeface="Times"/>
                      <a:cs typeface="Times"/>
                    </a:defRPr>
                  </a:pPr>
                  <a:endParaRPr lang="en-U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7376-4E1A-90BE-1C31E4C34328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'XmR Control Chart'!$A$8:$A$57</c:f>
              <c:numCache>
                <c:formatCode>General</c:formatCode>
                <c:ptCount val="5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</c:numCache>
            </c:numRef>
          </c:cat>
          <c:val>
            <c:numRef>
              <c:f>'XmR Control Chart'!$Y$8:$Y$57</c:f>
              <c:numCache>
                <c:formatCode>0.0000</c:formatCode>
                <c:ptCount val="50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7376-4E1A-90BE-1C31E4C34328}"/>
            </c:ext>
          </c:extLst>
        </c:ser>
        <c:ser>
          <c:idx val="5"/>
          <c:order val="5"/>
          <c:tx>
            <c:strRef>
              <c:f>'XmR Control Chart'!$Z$7</c:f>
              <c:strCache>
                <c:ptCount val="1"/>
                <c:pt idx="0">
                  <c:v>-1 sigma6</c:v>
                </c:pt>
              </c:strCache>
            </c:strRef>
          </c:tx>
          <c:spPr>
            <a:ln w="19050">
              <a:noFill/>
            </a:ln>
          </c:spPr>
          <c:marker>
            <c:symbol val="none"/>
          </c:marker>
          <c:cat>
            <c:numRef>
              <c:f>'XmR Control Chart'!$A$8:$A$57</c:f>
              <c:numCache>
                <c:formatCode>General</c:formatCode>
                <c:ptCount val="5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</c:numCache>
            </c:numRef>
          </c:cat>
          <c:val>
            <c:numRef>
              <c:f>'XmR Control Chart'!$Z$8:$Z$57</c:f>
              <c:numCache>
                <c:formatCode>0.0000</c:formatCode>
                <c:ptCount val="50"/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7376-4E1A-90BE-1C31E4C34328}"/>
            </c:ext>
          </c:extLst>
        </c:ser>
        <c:ser>
          <c:idx val="6"/>
          <c:order val="6"/>
          <c:tx>
            <c:strRef>
              <c:f>'XmR Control Chart'!$AA$7</c:f>
              <c:strCache>
                <c:ptCount val="1"/>
                <c:pt idx="0">
                  <c:v>-2 sigma7</c:v>
                </c:pt>
              </c:strCache>
            </c:strRef>
          </c:tx>
          <c:spPr>
            <a:ln w="19050">
              <a:noFill/>
            </a:ln>
          </c:spPr>
          <c:marker>
            <c:symbol val="none"/>
          </c:marker>
          <c:cat>
            <c:numRef>
              <c:f>'XmR Control Chart'!$A$8:$A$57</c:f>
              <c:numCache>
                <c:formatCode>General</c:formatCode>
                <c:ptCount val="5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</c:numCache>
            </c:numRef>
          </c:cat>
          <c:val>
            <c:numRef>
              <c:f>'XmR Control Chart'!$AA$8:$AA$57</c:f>
              <c:numCache>
                <c:formatCode>0.0000</c:formatCode>
                <c:ptCount val="50"/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7376-4E1A-90BE-1C31E4C34328}"/>
            </c:ext>
          </c:extLst>
        </c:ser>
        <c:ser>
          <c:idx val="7"/>
          <c:order val="7"/>
          <c:tx>
            <c:strRef>
              <c:f>'XmR Control Chart'!$AB$7</c:f>
              <c:strCache>
                <c:ptCount val="1"/>
                <c:pt idx="0">
                  <c:v>LCL8</c:v>
                </c:pt>
              </c:strCache>
            </c:strRef>
          </c:tx>
          <c:spPr>
            <a:ln w="12700">
              <a:solidFill>
                <a:srgbClr val="FF0000"/>
              </a:solidFill>
              <a:prstDash val="lgDash"/>
            </a:ln>
          </c:spPr>
          <c:marker>
            <c:symbol val="none"/>
          </c:marker>
          <c:dLbls>
            <c:dLbl>
              <c:idx val="21"/>
              <c:layout>
                <c:manualLayout>
                  <c:x val="2.0851280211656175E-2"/>
                  <c:y val="-5.538022547252968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ctr" rtl="1">
                    <a:defRPr sz="1200" b="0" i="0" u="none" strike="noStrike" baseline="0">
                      <a:solidFill>
                        <a:srgbClr val="000000"/>
                      </a:solidFill>
                      <a:latin typeface="Times"/>
                      <a:ea typeface="Times"/>
                      <a:cs typeface="Times"/>
                    </a:defRPr>
                  </a:pPr>
                  <a:endParaRPr lang="en-U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7376-4E1A-90BE-1C31E4C34328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'XmR Control Chart'!$A$8:$A$57</c:f>
              <c:numCache>
                <c:formatCode>General</c:formatCode>
                <c:ptCount val="5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</c:numCache>
            </c:numRef>
          </c:cat>
          <c:val>
            <c:numRef>
              <c:f>'XmR Control Chart'!$AB$8:$AB$57</c:f>
              <c:numCache>
                <c:formatCode>0.0000</c:formatCode>
                <c:ptCount val="50"/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7376-4E1A-90BE-1C31E4C3432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20164480"/>
        <c:axId val="220166400"/>
      </c:lineChart>
      <c:catAx>
        <c:axId val="22016448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200" b="0" i="0" u="none" strike="noStrike" baseline="0">
                    <a:solidFill>
                      <a:srgbClr val="000000"/>
                    </a:solidFill>
                    <a:latin typeface="Times"/>
                    <a:ea typeface="Times"/>
                    <a:cs typeface="Times"/>
                  </a:defRPr>
                </a:pPr>
                <a:r>
                  <a:rPr lang="en-US" sz="1200"/>
                  <a:t>Date/Time/Period/Number</a:t>
                </a:r>
              </a:p>
            </c:rich>
          </c:tx>
          <c:layout>
            <c:manualLayout>
              <c:xMode val="edge"/>
              <c:yMode val="edge"/>
              <c:x val="0.39554176110629752"/>
              <c:y val="0.8842133413868629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Times New Roman" panose="02020603050405020304" pitchFamily="18" charset="0"/>
                <a:ea typeface="Times"/>
                <a:cs typeface="Times New Roman" panose="02020603050405020304" pitchFamily="18" charset="0"/>
              </a:defRPr>
            </a:pPr>
            <a:endParaRPr lang="en-US"/>
          </a:p>
        </c:txPr>
        <c:crossAx val="220166400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220166400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200" b="0" i="0" u="none" strike="noStrike" baseline="0">
                    <a:solidFill>
                      <a:srgbClr val="000000"/>
                    </a:solidFill>
                    <a:latin typeface="+mn-lt"/>
                    <a:ea typeface="Times"/>
                    <a:cs typeface="Times"/>
                  </a:defRPr>
                </a:pPr>
                <a:r>
                  <a:rPr lang="en-US">
                    <a:latin typeface="+mn-lt"/>
                  </a:rPr>
                  <a:t>Range</a:t>
                </a:r>
              </a:p>
            </c:rich>
          </c:tx>
          <c:layout>
            <c:manualLayout>
              <c:xMode val="edge"/>
              <c:yMode val="edge"/>
              <c:x val="5.5991034828511603E-3"/>
              <c:y val="0.45263305244739144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Times New Roman" panose="02020603050405020304" pitchFamily="18" charset="0"/>
                <a:ea typeface="Times"/>
                <a:cs typeface="Times New Roman" panose="02020603050405020304" pitchFamily="18" charset="0"/>
              </a:defRPr>
            </a:pPr>
            <a:endParaRPr lang="en-US"/>
          </a:p>
        </c:txPr>
        <c:crossAx val="220164480"/>
        <c:crosses val="autoZero"/>
        <c:crossBetween val="midCat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12700">
      <a:solidFill>
        <a:srgbClr val="A38500"/>
      </a:solidFill>
      <a:prstDash val="solid"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Times"/>
          <a:ea typeface="Times"/>
          <a:cs typeface="Times"/>
        </a:defRPr>
      </a:pPr>
      <a:endParaRPr lang="en-US"/>
    </a:p>
  </c:txPr>
  <c:printSettings>
    <c:headerFooter alignWithMargins="0"/>
    <c:pageMargins b="1" l="0.75" r="0.75" t="1" header="0.5" footer="0.5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+mn-lt"/>
                <a:ea typeface="Times"/>
                <a:cs typeface="Times"/>
              </a:defRPr>
            </a:pPr>
            <a:r>
              <a:rPr lang="en-US">
                <a:latin typeface="+mn-lt"/>
              </a:rPr>
              <a:t>X Chart</a:t>
            </a:r>
          </a:p>
        </c:rich>
      </c:tx>
      <c:layout>
        <c:manualLayout>
          <c:xMode val="edge"/>
          <c:yMode val="edge"/>
          <c:x val="0.42040386365845689"/>
          <c:y val="3.16623622047244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3061027086051996"/>
          <c:y val="0.18469680787331985"/>
          <c:w val="0.83239471992965408"/>
          <c:h val="0.62005356928900235"/>
        </c:manualLayout>
      </c:layout>
      <c:lineChart>
        <c:grouping val="standard"/>
        <c:varyColors val="0"/>
        <c:ser>
          <c:idx val="0"/>
          <c:order val="0"/>
          <c:tx>
            <c:strRef>
              <c:f>'XmR Control Chart (EXAMPLE)'!$L$7</c:f>
              <c:strCache>
                <c:ptCount val="1"/>
                <c:pt idx="0">
                  <c:v>Xave</c:v>
                </c:pt>
              </c:strCache>
            </c:strRef>
          </c:tx>
          <c:spPr>
            <a:ln w="12700">
              <a:solidFill>
                <a:srgbClr val="0000FF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0000FF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numRef>
              <c:f>'XmR Control Chart (EXAMPLE)'!$A$8:$A$57</c:f>
              <c:numCache>
                <c:formatCode>General</c:formatCode>
                <c:ptCount val="5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</c:numCache>
            </c:numRef>
          </c:cat>
          <c:val>
            <c:numRef>
              <c:f>'XmR Control Chart (EXAMPLE)'!$L$8:$L$57</c:f>
              <c:numCache>
                <c:formatCode>0.0000</c:formatCode>
                <c:ptCount val="50"/>
                <c:pt idx="0">
                  <c:v>34.6</c:v>
                </c:pt>
                <c:pt idx="1">
                  <c:v>35</c:v>
                </c:pt>
                <c:pt idx="2">
                  <c:v>35.200000000000003</c:v>
                </c:pt>
                <c:pt idx="3">
                  <c:v>34.4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097-4FD7-B083-E33D41BB456E}"/>
            </c:ext>
          </c:extLst>
        </c:ser>
        <c:ser>
          <c:idx val="1"/>
          <c:order val="1"/>
          <c:tx>
            <c:strRef>
              <c:f>'XmR Control Chart (EXAMPLE)'!$M$7</c:f>
              <c:strCache>
                <c:ptCount val="1"/>
                <c:pt idx="0">
                  <c:v>UCL</c:v>
                </c:pt>
              </c:strCache>
            </c:strRef>
          </c:tx>
          <c:spPr>
            <a:ln w="12700">
              <a:solidFill>
                <a:srgbClr val="FF0000"/>
              </a:solidFill>
              <a:prstDash val="lgDash"/>
            </a:ln>
          </c:spPr>
          <c:marker>
            <c:symbol val="none"/>
          </c:marker>
          <c:dLbls>
            <c:dLbl>
              <c:idx val="23"/>
              <c:layout>
                <c:manualLayout>
                  <c:x val="-1.5358428340076849E-2"/>
                  <c:y val="-3.8496890959402931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ctr" rtl="0">
                    <a:defRPr sz="1200" b="0" i="0" u="none" strike="noStrike" baseline="0">
                      <a:solidFill>
                        <a:srgbClr val="000000"/>
                      </a:solidFill>
                      <a:latin typeface="Times"/>
                      <a:ea typeface="Times"/>
                      <a:cs typeface="Times"/>
                    </a:defRPr>
                  </a:pPr>
                  <a:endParaRPr lang="en-U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B097-4FD7-B083-E33D41BB456E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'XmR Control Chart (EXAMPLE)'!$A$8:$A$57</c:f>
              <c:numCache>
                <c:formatCode>General</c:formatCode>
                <c:ptCount val="5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</c:numCache>
            </c:numRef>
          </c:cat>
          <c:val>
            <c:numRef>
              <c:f>'XmR Control Chart (EXAMPLE)'!$M$8:$M$57</c:f>
              <c:numCache>
                <c:formatCode>0.0000</c:formatCode>
                <c:ptCount val="50"/>
                <c:pt idx="0">
                  <c:v>36.041333333333334</c:v>
                </c:pt>
                <c:pt idx="1">
                  <c:v>36.041333333333334</c:v>
                </c:pt>
                <c:pt idx="2">
                  <c:v>36.041333333333334</c:v>
                </c:pt>
                <c:pt idx="3">
                  <c:v>36.041333333333334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097-4FD7-B083-E33D41BB456E}"/>
            </c:ext>
          </c:extLst>
        </c:ser>
        <c:ser>
          <c:idx val="2"/>
          <c:order val="2"/>
          <c:tx>
            <c:strRef>
              <c:f>'XmR Control Chart (EXAMPLE)'!$N$7</c:f>
              <c:strCache>
                <c:ptCount val="1"/>
                <c:pt idx="0">
                  <c:v>+2 sigma</c:v>
                </c:pt>
              </c:strCache>
            </c:strRef>
          </c:tx>
          <c:spPr>
            <a:ln w="19050">
              <a:noFill/>
            </a:ln>
          </c:spPr>
          <c:marker>
            <c:symbol val="none"/>
          </c:marker>
          <c:cat>
            <c:numRef>
              <c:f>'XmR Control Chart (EXAMPLE)'!$A$8:$A$57</c:f>
              <c:numCache>
                <c:formatCode>General</c:formatCode>
                <c:ptCount val="5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</c:numCache>
            </c:numRef>
          </c:cat>
          <c:val>
            <c:numRef>
              <c:f>'XmR Control Chart (EXAMPLE)'!$N$8:$N$57</c:f>
              <c:numCache>
                <c:formatCode>0.0000</c:formatCode>
                <c:ptCount val="50"/>
                <c:pt idx="0">
                  <c:v>35.627555555555553</c:v>
                </c:pt>
                <c:pt idx="1">
                  <c:v>35.627555555555553</c:v>
                </c:pt>
                <c:pt idx="2">
                  <c:v>35.627555555555553</c:v>
                </c:pt>
                <c:pt idx="3">
                  <c:v>35.627555555555553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B097-4FD7-B083-E33D41BB456E}"/>
            </c:ext>
          </c:extLst>
        </c:ser>
        <c:ser>
          <c:idx val="3"/>
          <c:order val="3"/>
          <c:tx>
            <c:strRef>
              <c:f>'XmR Control Chart (EXAMPLE)'!$O$7</c:f>
              <c:strCache>
                <c:ptCount val="1"/>
                <c:pt idx="0">
                  <c:v>+1 sigma</c:v>
                </c:pt>
              </c:strCache>
            </c:strRef>
          </c:tx>
          <c:spPr>
            <a:ln w="19050">
              <a:noFill/>
            </a:ln>
          </c:spPr>
          <c:marker>
            <c:symbol val="none"/>
          </c:marker>
          <c:cat>
            <c:numRef>
              <c:f>'XmR Control Chart (EXAMPLE)'!$A$8:$A$57</c:f>
              <c:numCache>
                <c:formatCode>General</c:formatCode>
                <c:ptCount val="5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</c:numCache>
            </c:numRef>
          </c:cat>
          <c:val>
            <c:numRef>
              <c:f>'XmR Control Chart (EXAMPLE)'!$O$8:$O$57</c:f>
              <c:numCache>
                <c:formatCode>0.0000</c:formatCode>
                <c:ptCount val="50"/>
                <c:pt idx="0">
                  <c:v>35.213777777777779</c:v>
                </c:pt>
                <c:pt idx="1">
                  <c:v>35.213777777777779</c:v>
                </c:pt>
                <c:pt idx="2">
                  <c:v>35.213777777777779</c:v>
                </c:pt>
                <c:pt idx="3">
                  <c:v>35.213777777777779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B097-4FD7-B083-E33D41BB456E}"/>
            </c:ext>
          </c:extLst>
        </c:ser>
        <c:ser>
          <c:idx val="4"/>
          <c:order val="4"/>
          <c:tx>
            <c:strRef>
              <c:f>'XmR Control Chart (EXAMPLE)'!$P$7</c:f>
              <c:strCache>
                <c:ptCount val="1"/>
                <c:pt idx="0">
                  <c:v>Average</c:v>
                </c:pt>
              </c:strCache>
            </c:strRef>
          </c:tx>
          <c:spPr>
            <a:ln w="12700">
              <a:solidFill>
                <a:srgbClr val="00FFFF"/>
              </a:solidFill>
              <a:prstDash val="solid"/>
            </a:ln>
          </c:spPr>
          <c:marker>
            <c:symbol val="none"/>
          </c:marker>
          <c:dLbls>
            <c:dLbl>
              <c:idx val="22"/>
              <c:layout>
                <c:manualLayout>
                  <c:x val="2.7642362487618186E-3"/>
                  <c:y val="-3.6737029837748764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ctr" rtl="0">
                    <a:defRPr sz="1200" b="0" i="0" u="none" strike="noStrike" baseline="0">
                      <a:solidFill>
                        <a:srgbClr val="000000"/>
                      </a:solidFill>
                      <a:latin typeface="Times"/>
                      <a:ea typeface="Times"/>
                      <a:cs typeface="Times"/>
                    </a:defRPr>
                  </a:pPr>
                  <a:endParaRPr lang="en-U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B097-4FD7-B083-E33D41BB456E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'XmR Control Chart (EXAMPLE)'!$A$8:$A$57</c:f>
              <c:numCache>
                <c:formatCode>General</c:formatCode>
                <c:ptCount val="5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</c:numCache>
            </c:numRef>
          </c:cat>
          <c:val>
            <c:numRef>
              <c:f>'XmR Control Chart (EXAMPLE)'!$P$8:$P$57</c:f>
              <c:numCache>
                <c:formatCode>0.0000</c:formatCode>
                <c:ptCount val="50"/>
                <c:pt idx="0">
                  <c:v>34.799999999999997</c:v>
                </c:pt>
                <c:pt idx="1">
                  <c:v>34.799999999999997</c:v>
                </c:pt>
                <c:pt idx="2">
                  <c:v>34.799999999999997</c:v>
                </c:pt>
                <c:pt idx="3">
                  <c:v>34.799999999999997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B097-4FD7-B083-E33D41BB456E}"/>
            </c:ext>
          </c:extLst>
        </c:ser>
        <c:ser>
          <c:idx val="5"/>
          <c:order val="5"/>
          <c:tx>
            <c:strRef>
              <c:f>'XmR Control Chart (EXAMPLE)'!$Q$7</c:f>
              <c:strCache>
                <c:ptCount val="1"/>
                <c:pt idx="0">
                  <c:v>-1 sigma</c:v>
                </c:pt>
              </c:strCache>
            </c:strRef>
          </c:tx>
          <c:spPr>
            <a:ln w="19050">
              <a:noFill/>
            </a:ln>
          </c:spPr>
          <c:marker>
            <c:symbol val="none"/>
          </c:marker>
          <c:cat>
            <c:numRef>
              <c:f>'XmR Control Chart (EXAMPLE)'!$A$8:$A$57</c:f>
              <c:numCache>
                <c:formatCode>General</c:formatCode>
                <c:ptCount val="5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</c:numCache>
            </c:numRef>
          </c:cat>
          <c:val>
            <c:numRef>
              <c:f>'XmR Control Chart (EXAMPLE)'!$Q$8:$Q$57</c:f>
              <c:numCache>
                <c:formatCode>0.0000</c:formatCode>
                <c:ptCount val="50"/>
                <c:pt idx="0">
                  <c:v>34.386222222222216</c:v>
                </c:pt>
                <c:pt idx="1">
                  <c:v>34.386222222222216</c:v>
                </c:pt>
                <c:pt idx="2">
                  <c:v>34.386222222222216</c:v>
                </c:pt>
                <c:pt idx="3">
                  <c:v>34.386222222222216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B097-4FD7-B083-E33D41BB456E}"/>
            </c:ext>
          </c:extLst>
        </c:ser>
        <c:ser>
          <c:idx val="6"/>
          <c:order val="6"/>
          <c:tx>
            <c:strRef>
              <c:f>'XmR Control Chart (EXAMPLE)'!$R$7</c:f>
              <c:strCache>
                <c:ptCount val="1"/>
                <c:pt idx="0">
                  <c:v>-2 sigma</c:v>
                </c:pt>
              </c:strCache>
            </c:strRef>
          </c:tx>
          <c:spPr>
            <a:ln w="19050">
              <a:noFill/>
            </a:ln>
          </c:spPr>
          <c:marker>
            <c:symbol val="none"/>
          </c:marker>
          <c:cat>
            <c:numRef>
              <c:f>'XmR Control Chart (EXAMPLE)'!$A$8:$A$57</c:f>
              <c:numCache>
                <c:formatCode>General</c:formatCode>
                <c:ptCount val="5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</c:numCache>
            </c:numRef>
          </c:cat>
          <c:val>
            <c:numRef>
              <c:f>'XmR Control Chart (EXAMPLE)'!$R$8:$R$57</c:f>
              <c:numCache>
                <c:formatCode>0.0000</c:formatCode>
                <c:ptCount val="50"/>
                <c:pt idx="0">
                  <c:v>33.972444444444442</c:v>
                </c:pt>
                <c:pt idx="1">
                  <c:v>33.972444444444442</c:v>
                </c:pt>
                <c:pt idx="2">
                  <c:v>33.972444444444442</c:v>
                </c:pt>
                <c:pt idx="3">
                  <c:v>33.972444444444442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B097-4FD7-B083-E33D41BB456E}"/>
            </c:ext>
          </c:extLst>
        </c:ser>
        <c:ser>
          <c:idx val="7"/>
          <c:order val="7"/>
          <c:tx>
            <c:strRef>
              <c:f>'XmR Control Chart (EXAMPLE)'!$S$7</c:f>
              <c:strCache>
                <c:ptCount val="1"/>
                <c:pt idx="0">
                  <c:v>LCL</c:v>
                </c:pt>
              </c:strCache>
            </c:strRef>
          </c:tx>
          <c:spPr>
            <a:ln w="12700">
              <a:solidFill>
                <a:srgbClr val="FF0000"/>
              </a:solidFill>
              <a:prstDash val="lgDash"/>
            </a:ln>
          </c:spPr>
          <c:marker>
            <c:symbol val="none"/>
          </c:marker>
          <c:dLbls>
            <c:dLbl>
              <c:idx val="21"/>
              <c:layout>
                <c:manualLayout>
                  <c:x val="1.743505617109057E-2"/>
                  <c:y val="4.4458242817051491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ctr" rtl="0">
                    <a:defRPr sz="1200" b="0" i="0" u="none" strike="noStrike" baseline="0">
                      <a:solidFill>
                        <a:srgbClr val="000000"/>
                      </a:solidFill>
                      <a:latin typeface="Times"/>
                      <a:ea typeface="Times"/>
                      <a:cs typeface="Times"/>
                    </a:defRPr>
                  </a:pPr>
                  <a:endParaRPr lang="en-U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B097-4FD7-B083-E33D41BB456E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'XmR Control Chart (EXAMPLE)'!$A$8:$A$57</c:f>
              <c:numCache>
                <c:formatCode>General</c:formatCode>
                <c:ptCount val="5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</c:numCache>
            </c:numRef>
          </c:cat>
          <c:val>
            <c:numRef>
              <c:f>'XmR Control Chart (EXAMPLE)'!$S$8:$S$57</c:f>
              <c:numCache>
                <c:formatCode>0.0000</c:formatCode>
                <c:ptCount val="50"/>
                <c:pt idx="0">
                  <c:v>33.55866666666666</c:v>
                </c:pt>
                <c:pt idx="1">
                  <c:v>33.55866666666666</c:v>
                </c:pt>
                <c:pt idx="2">
                  <c:v>33.55866666666666</c:v>
                </c:pt>
                <c:pt idx="3">
                  <c:v>33.55866666666666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B097-4FD7-B083-E33D41BB45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8314624"/>
        <c:axId val="218324992"/>
      </c:lineChart>
      <c:catAx>
        <c:axId val="21831462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200" b="0" i="0" u="none" strike="noStrike" baseline="0">
                    <a:solidFill>
                      <a:srgbClr val="000000"/>
                    </a:solidFill>
                    <a:latin typeface="+mn-lt"/>
                    <a:ea typeface="Times"/>
                    <a:cs typeface="Times"/>
                  </a:defRPr>
                </a:pPr>
                <a:r>
                  <a:rPr lang="en-US">
                    <a:latin typeface="+mn-lt"/>
                  </a:rPr>
                  <a:t>Date/Time/Period/Number</a:t>
                </a:r>
              </a:p>
            </c:rich>
          </c:tx>
          <c:layout>
            <c:manualLayout>
              <c:xMode val="edge"/>
              <c:yMode val="edge"/>
              <c:x val="0.39532987878370612"/>
              <c:y val="0.89973730650641004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+mn-lt"/>
                <a:ea typeface="Times"/>
                <a:cs typeface="Times New Roman" panose="02020603050405020304" pitchFamily="18" charset="0"/>
              </a:defRPr>
            </a:pPr>
            <a:endParaRPr lang="en-US"/>
          </a:p>
        </c:txPr>
        <c:crossAx val="218324992"/>
        <c:crossesAt val="0"/>
        <c:auto val="0"/>
        <c:lblAlgn val="ctr"/>
        <c:lblOffset val="100"/>
        <c:tickLblSkip val="1"/>
        <c:tickMarkSkip val="1"/>
        <c:noMultiLvlLbl val="0"/>
      </c:catAx>
      <c:valAx>
        <c:axId val="218324992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200" b="0" i="0" u="none" strike="noStrike" baseline="0">
                    <a:solidFill>
                      <a:srgbClr val="000000"/>
                    </a:solidFill>
                    <a:latin typeface="+mn-lt"/>
                    <a:ea typeface="Times"/>
                    <a:cs typeface="Times"/>
                  </a:defRPr>
                </a:pPr>
                <a:r>
                  <a:rPr lang="en-US">
                    <a:latin typeface="+mn-lt"/>
                  </a:rPr>
                  <a:t>Average</a:t>
                </a:r>
              </a:p>
            </c:rich>
          </c:tx>
          <c:layout>
            <c:manualLayout>
              <c:xMode val="edge"/>
              <c:yMode val="edge"/>
              <c:x val="5.6054272677194816E-3"/>
              <c:y val="0.4300797200349956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+mn-lt"/>
                <a:ea typeface="Times"/>
                <a:cs typeface="Times New Roman" panose="02020603050405020304" pitchFamily="18" charset="0"/>
              </a:defRPr>
            </a:pPr>
            <a:endParaRPr lang="en-US"/>
          </a:p>
        </c:txPr>
        <c:crossAx val="218314624"/>
        <c:crosses val="autoZero"/>
        <c:crossBetween val="midCat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12700">
      <a:solidFill>
        <a:srgbClr val="A38500"/>
      </a:solidFill>
      <a:prstDash val="solid"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Times"/>
          <a:ea typeface="Times"/>
          <a:cs typeface="Times"/>
        </a:defRPr>
      </a:pPr>
      <a:endParaRPr lang="en-US"/>
    </a:p>
  </c:txPr>
  <c:printSettings>
    <c:headerFooter alignWithMargins="0">
      <c:oddHeader>&amp;A</c:oddHeader>
      <c:oddFooter>Page &amp;P</c:oddFooter>
    </c:headerFooter>
    <c:pageMargins b="1" l="0.75" r="0.75" t="1" header="0.5" footer="0.5"/>
    <c:pageSetup orientation="landscape" horizontalDpi="300" verticalDpi="300"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+mn-lt"/>
                <a:ea typeface="Times"/>
                <a:cs typeface="Times"/>
              </a:defRPr>
            </a:pPr>
            <a:r>
              <a:rPr lang="en-US">
                <a:latin typeface="+mn-lt"/>
              </a:rPr>
              <a:t>R Chart Title</a:t>
            </a:r>
          </a:p>
        </c:rich>
      </c:tx>
      <c:layout>
        <c:manualLayout>
          <c:xMode val="edge"/>
          <c:yMode val="edge"/>
          <c:x val="0.40166223369236037"/>
          <c:y val="2.70312696535936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3561918933361677"/>
          <c:y val="0.23606557377049181"/>
          <c:w val="0.82966629171353568"/>
          <c:h val="0.5180327868852459"/>
        </c:manualLayout>
      </c:layout>
      <c:lineChart>
        <c:grouping val="standard"/>
        <c:varyColors val="0"/>
        <c:ser>
          <c:idx val="0"/>
          <c:order val="0"/>
          <c:tx>
            <c:strRef>
              <c:f>'XmR Control Chart (EXAMPLE)'!$AC$7</c:f>
              <c:strCache>
                <c:ptCount val="1"/>
                <c:pt idx="0">
                  <c:v>Range9</c:v>
                </c:pt>
              </c:strCache>
            </c:strRef>
          </c:tx>
          <c:spPr>
            <a:ln w="12700">
              <a:solidFill>
                <a:srgbClr val="0000FF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0000FF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numRef>
              <c:f>'XmR Control Chart (EXAMPLE)'!$A$8:$A$57</c:f>
              <c:numCache>
                <c:formatCode>General</c:formatCode>
                <c:ptCount val="5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</c:numCache>
            </c:numRef>
          </c:cat>
          <c:val>
            <c:numRef>
              <c:f>'XmR Control Chart (EXAMPLE)'!$AC$8:$AC$57</c:f>
              <c:numCache>
                <c:formatCode>0.0000</c:formatCode>
                <c:ptCount val="50"/>
                <c:pt idx="0">
                  <c:v>2</c:v>
                </c:pt>
                <c:pt idx="1">
                  <c:v>3</c:v>
                </c:pt>
                <c:pt idx="2">
                  <c:v>3</c:v>
                </c:pt>
                <c:pt idx="3">
                  <c:v>2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9D2-4FCA-81EE-CA0CCBF01BB1}"/>
            </c:ext>
          </c:extLst>
        </c:ser>
        <c:ser>
          <c:idx val="1"/>
          <c:order val="1"/>
          <c:tx>
            <c:strRef>
              <c:f>'XmR Control Chart (EXAMPLE)'!$AD$7</c:f>
              <c:strCache>
                <c:ptCount val="1"/>
                <c:pt idx="0">
                  <c:v>UCL10</c:v>
                </c:pt>
              </c:strCache>
            </c:strRef>
          </c:tx>
          <c:spPr>
            <a:ln w="12700">
              <a:solidFill>
                <a:srgbClr val="FF0000"/>
              </a:solidFill>
              <a:prstDash val="lgDash"/>
            </a:ln>
          </c:spPr>
          <c:marker>
            <c:symbol val="none"/>
          </c:marker>
          <c:dLbls>
            <c:dLbl>
              <c:idx val="23"/>
              <c:layout>
                <c:manualLayout>
                  <c:x val="-3.087191903614088E-2"/>
                  <c:y val="-4.4154108308878164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ctr" rtl="0">
                    <a:defRPr sz="1200" b="0" i="0" u="none" strike="noStrike" baseline="0">
                      <a:solidFill>
                        <a:srgbClr val="000000"/>
                      </a:solidFill>
                      <a:latin typeface="Times"/>
                      <a:ea typeface="Times"/>
                      <a:cs typeface="Times"/>
                    </a:defRPr>
                  </a:pPr>
                  <a:endParaRPr lang="en-U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F9D2-4FCA-81EE-CA0CCBF01BB1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'XmR Control Chart (EXAMPLE)'!$A$8:$A$57</c:f>
              <c:numCache>
                <c:formatCode>General</c:formatCode>
                <c:ptCount val="5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</c:numCache>
            </c:numRef>
          </c:cat>
          <c:val>
            <c:numRef>
              <c:f>'XmR Control Chart (EXAMPLE)'!$AD$8:$AD$57</c:f>
              <c:numCache>
                <c:formatCode>0.0000</c:formatCode>
                <c:ptCount val="50"/>
                <c:pt idx="0">
                  <c:v>5.2850000000000001</c:v>
                </c:pt>
                <c:pt idx="1">
                  <c:v>5.2850000000000001</c:v>
                </c:pt>
                <c:pt idx="2">
                  <c:v>5.2850000000000001</c:v>
                </c:pt>
                <c:pt idx="3">
                  <c:v>5.2850000000000001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9D2-4FCA-81EE-CA0CCBF01BB1}"/>
            </c:ext>
          </c:extLst>
        </c:ser>
        <c:ser>
          <c:idx val="2"/>
          <c:order val="2"/>
          <c:tx>
            <c:strRef>
              <c:f>'XmR Control Chart (EXAMPLE)'!$AE$7</c:f>
              <c:strCache>
                <c:ptCount val="1"/>
                <c:pt idx="0">
                  <c:v>+2 sigma11</c:v>
                </c:pt>
              </c:strCache>
            </c:strRef>
          </c:tx>
          <c:spPr>
            <a:ln w="19050">
              <a:noFill/>
            </a:ln>
          </c:spPr>
          <c:marker>
            <c:symbol val="none"/>
          </c:marker>
          <c:cat>
            <c:numRef>
              <c:f>'XmR Control Chart (EXAMPLE)'!$A$8:$A$57</c:f>
              <c:numCache>
                <c:formatCode>General</c:formatCode>
                <c:ptCount val="5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</c:numCache>
            </c:numRef>
          </c:cat>
          <c:val>
            <c:numRef>
              <c:f>'XmR Control Chart (EXAMPLE)'!$AE$8:$AE$57</c:f>
              <c:numCache>
                <c:formatCode>0.0000</c:formatCode>
                <c:ptCount val="50"/>
                <c:pt idx="0">
                  <c:v>4.3566666666666665</c:v>
                </c:pt>
                <c:pt idx="1">
                  <c:v>4.3566666666666665</c:v>
                </c:pt>
                <c:pt idx="2">
                  <c:v>4.3566666666666665</c:v>
                </c:pt>
                <c:pt idx="3">
                  <c:v>4.3566666666666665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F9D2-4FCA-81EE-CA0CCBF01BB1}"/>
            </c:ext>
          </c:extLst>
        </c:ser>
        <c:ser>
          <c:idx val="3"/>
          <c:order val="3"/>
          <c:tx>
            <c:strRef>
              <c:f>'XmR Control Chart (EXAMPLE)'!$AF$7</c:f>
              <c:strCache>
                <c:ptCount val="1"/>
                <c:pt idx="0">
                  <c:v>+1 sigma12</c:v>
                </c:pt>
              </c:strCache>
            </c:strRef>
          </c:tx>
          <c:spPr>
            <a:ln w="19050">
              <a:noFill/>
            </a:ln>
          </c:spPr>
          <c:marker>
            <c:symbol val="none"/>
          </c:marker>
          <c:cat>
            <c:numRef>
              <c:f>'XmR Control Chart (EXAMPLE)'!$A$8:$A$57</c:f>
              <c:numCache>
                <c:formatCode>General</c:formatCode>
                <c:ptCount val="5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</c:numCache>
            </c:numRef>
          </c:cat>
          <c:val>
            <c:numRef>
              <c:f>'XmR Control Chart (EXAMPLE)'!$AF$8:$AF$57</c:f>
              <c:numCache>
                <c:formatCode>0.0000</c:formatCode>
                <c:ptCount val="50"/>
                <c:pt idx="0">
                  <c:v>3.4283333333333332</c:v>
                </c:pt>
                <c:pt idx="1">
                  <c:v>3.4283333333333332</c:v>
                </c:pt>
                <c:pt idx="2">
                  <c:v>3.4283333333333332</c:v>
                </c:pt>
                <c:pt idx="3">
                  <c:v>3.4283333333333332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F9D2-4FCA-81EE-CA0CCBF01BB1}"/>
            </c:ext>
          </c:extLst>
        </c:ser>
        <c:ser>
          <c:idx val="4"/>
          <c:order val="4"/>
          <c:tx>
            <c:strRef>
              <c:f>'XmR Control Chart (EXAMPLE)'!$AG$7</c:f>
              <c:strCache>
                <c:ptCount val="1"/>
                <c:pt idx="0">
                  <c:v>Average13</c:v>
                </c:pt>
              </c:strCache>
            </c:strRef>
          </c:tx>
          <c:spPr>
            <a:ln w="12700">
              <a:solidFill>
                <a:srgbClr val="00FFFF"/>
              </a:solidFill>
              <a:prstDash val="solid"/>
            </a:ln>
          </c:spPr>
          <c:marker>
            <c:symbol val="none"/>
          </c:marker>
          <c:dLbls>
            <c:dLbl>
              <c:idx val="22"/>
              <c:layout>
                <c:manualLayout>
                  <c:x val="-9.8533778060067839E-3"/>
                  <c:y val="-5.5700174313124129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ctr" rtl="0">
                    <a:defRPr sz="1200" b="0" i="0" u="none" strike="noStrike" baseline="0">
                      <a:solidFill>
                        <a:srgbClr val="000000"/>
                      </a:solidFill>
                      <a:latin typeface="Times"/>
                      <a:ea typeface="Times"/>
                      <a:cs typeface="Times"/>
                    </a:defRPr>
                  </a:pPr>
                  <a:endParaRPr lang="en-U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F9D2-4FCA-81EE-CA0CCBF01BB1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'XmR Control Chart (EXAMPLE)'!$A$8:$A$57</c:f>
              <c:numCache>
                <c:formatCode>General</c:formatCode>
                <c:ptCount val="5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</c:numCache>
            </c:numRef>
          </c:cat>
          <c:val>
            <c:numRef>
              <c:f>'XmR Control Chart (EXAMPLE)'!$AG$8:$AG$57</c:f>
              <c:numCache>
                <c:formatCode>0.0000</c:formatCode>
                <c:ptCount val="50"/>
                <c:pt idx="0">
                  <c:v>2.5</c:v>
                </c:pt>
                <c:pt idx="1">
                  <c:v>2.5</c:v>
                </c:pt>
                <c:pt idx="2">
                  <c:v>2.5</c:v>
                </c:pt>
                <c:pt idx="3">
                  <c:v>2.5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F9D2-4FCA-81EE-CA0CCBF01BB1}"/>
            </c:ext>
          </c:extLst>
        </c:ser>
        <c:ser>
          <c:idx val="5"/>
          <c:order val="5"/>
          <c:tx>
            <c:strRef>
              <c:f>'XmR Control Chart (EXAMPLE)'!$AH$7</c:f>
              <c:strCache>
                <c:ptCount val="1"/>
                <c:pt idx="0">
                  <c:v>-1 sigma14</c:v>
                </c:pt>
              </c:strCache>
            </c:strRef>
          </c:tx>
          <c:spPr>
            <a:ln w="19050">
              <a:noFill/>
            </a:ln>
          </c:spPr>
          <c:marker>
            <c:symbol val="none"/>
          </c:marker>
          <c:cat>
            <c:numRef>
              <c:f>'XmR Control Chart (EXAMPLE)'!$A$8:$A$57</c:f>
              <c:numCache>
                <c:formatCode>General</c:formatCode>
                <c:ptCount val="5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</c:numCache>
            </c:numRef>
          </c:cat>
          <c:val>
            <c:numRef>
              <c:f>'XmR Control Chart (EXAMPLE)'!$AH$8:$AH$57</c:f>
              <c:numCache>
                <c:formatCode>0.0000</c:formatCode>
                <c:ptCount val="50"/>
                <c:pt idx="0">
                  <c:v>1.5716666666666668</c:v>
                </c:pt>
                <c:pt idx="1">
                  <c:v>1.5716666666666668</c:v>
                </c:pt>
                <c:pt idx="2">
                  <c:v>1.5716666666666668</c:v>
                </c:pt>
                <c:pt idx="3">
                  <c:v>1.5716666666666668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F9D2-4FCA-81EE-CA0CCBF01BB1}"/>
            </c:ext>
          </c:extLst>
        </c:ser>
        <c:ser>
          <c:idx val="6"/>
          <c:order val="6"/>
          <c:tx>
            <c:strRef>
              <c:f>'XmR Control Chart (EXAMPLE)'!$AI$7</c:f>
              <c:strCache>
                <c:ptCount val="1"/>
                <c:pt idx="0">
                  <c:v>-2 sigma15</c:v>
                </c:pt>
              </c:strCache>
            </c:strRef>
          </c:tx>
          <c:spPr>
            <a:ln w="19050">
              <a:noFill/>
            </a:ln>
          </c:spPr>
          <c:marker>
            <c:symbol val="none"/>
          </c:marker>
          <c:cat>
            <c:numRef>
              <c:f>'XmR Control Chart (EXAMPLE)'!$A$8:$A$57</c:f>
              <c:numCache>
                <c:formatCode>General</c:formatCode>
                <c:ptCount val="5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</c:numCache>
            </c:numRef>
          </c:cat>
          <c:val>
            <c:numRef>
              <c:f>'XmR Control Chart (EXAMPLE)'!$AI$8:$AI$57</c:f>
              <c:numCache>
                <c:formatCode>0.0000</c:formatCode>
                <c:ptCount val="50"/>
                <c:pt idx="0">
                  <c:v>0.64333333333333331</c:v>
                </c:pt>
                <c:pt idx="1">
                  <c:v>0.64333333333333331</c:v>
                </c:pt>
                <c:pt idx="2">
                  <c:v>0.64333333333333331</c:v>
                </c:pt>
                <c:pt idx="3">
                  <c:v>0.64333333333333331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F9D2-4FCA-81EE-CA0CCBF01BB1}"/>
            </c:ext>
          </c:extLst>
        </c:ser>
        <c:ser>
          <c:idx val="7"/>
          <c:order val="7"/>
          <c:tx>
            <c:strRef>
              <c:f>'XmR Control Chart (EXAMPLE)'!$AJ$7</c:f>
              <c:strCache>
                <c:ptCount val="1"/>
                <c:pt idx="0">
                  <c:v>LCL16</c:v>
                </c:pt>
              </c:strCache>
            </c:strRef>
          </c:tx>
          <c:spPr>
            <a:ln w="12700">
              <a:solidFill>
                <a:srgbClr val="FF0000"/>
              </a:solidFill>
              <a:prstDash val="lgDash"/>
            </a:ln>
          </c:spPr>
          <c:marker>
            <c:symbol val="none"/>
          </c:marker>
          <c:dLbls>
            <c:dLbl>
              <c:idx val="21"/>
              <c:layout>
                <c:manualLayout>
                  <c:x val="1.2687707506573859E-2"/>
                  <c:y val="-4.5094140112754026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ctr" rtl="0">
                    <a:defRPr sz="1200" b="0" i="0" u="none" strike="noStrike" baseline="0">
                      <a:solidFill>
                        <a:srgbClr val="000000"/>
                      </a:solidFill>
                      <a:latin typeface="Times"/>
                      <a:ea typeface="Times"/>
                      <a:cs typeface="Times"/>
                    </a:defRPr>
                  </a:pPr>
                  <a:endParaRPr lang="en-U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F9D2-4FCA-81EE-CA0CCBF01BB1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'XmR Control Chart (EXAMPLE)'!$A$8:$A$57</c:f>
              <c:numCache>
                <c:formatCode>General</c:formatCode>
                <c:ptCount val="5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</c:numCache>
            </c:numRef>
          </c:cat>
          <c:val>
            <c:numRef>
              <c:f>'XmR Control Chart (EXAMPLE)'!$AJ$8:$AJ$57</c:f>
              <c:numCache>
                <c:formatCode>0.0000</c:formatCode>
                <c:ptCount val="5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F9D2-4FCA-81EE-CA0CCBF01B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9021696"/>
        <c:axId val="219023616"/>
      </c:lineChart>
      <c:catAx>
        <c:axId val="21902169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200" b="0" i="0" u="none" strike="noStrike" baseline="0">
                    <a:solidFill>
                      <a:srgbClr val="000000"/>
                    </a:solidFill>
                    <a:latin typeface="Times"/>
                    <a:ea typeface="Times"/>
                    <a:cs typeface="Times"/>
                  </a:defRPr>
                </a:pPr>
                <a:r>
                  <a:rPr lang="en-US"/>
                  <a:t>Date/Time/Period/Number</a:t>
                </a:r>
              </a:p>
            </c:rich>
          </c:tx>
          <c:layout>
            <c:manualLayout>
              <c:xMode val="edge"/>
              <c:yMode val="edge"/>
              <c:x val="0.3902461997874786"/>
              <c:y val="0.8765253929111809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Times New Roman" panose="02020603050405020304" pitchFamily="18" charset="0"/>
                <a:ea typeface="Times"/>
                <a:cs typeface="Times New Roman" panose="02020603050405020304" pitchFamily="18" charset="0"/>
              </a:defRPr>
            </a:pPr>
            <a:endParaRPr lang="en-US"/>
          </a:p>
        </c:txPr>
        <c:crossAx val="219023616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219023616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200" b="0" i="0" u="none" strike="noStrike" baseline="0">
                    <a:solidFill>
                      <a:srgbClr val="000000"/>
                    </a:solidFill>
                    <a:latin typeface="+mj-lt"/>
                    <a:ea typeface="Times"/>
                    <a:cs typeface="Times"/>
                  </a:defRPr>
                </a:pPr>
                <a:r>
                  <a:rPr lang="en-US">
                    <a:latin typeface="+mj-lt"/>
                  </a:rPr>
                  <a:t>Range</a:t>
                </a:r>
              </a:p>
            </c:rich>
          </c:tx>
          <c:layout>
            <c:manualLayout>
              <c:xMode val="edge"/>
              <c:yMode val="edge"/>
              <c:x val="5.5990660030372456E-3"/>
              <c:y val="0.4360658432072988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+mn-lt"/>
                <a:ea typeface="Times"/>
                <a:cs typeface="Times New Roman" panose="02020603050405020304" pitchFamily="18" charset="0"/>
              </a:defRPr>
            </a:pPr>
            <a:endParaRPr lang="en-US"/>
          </a:p>
        </c:txPr>
        <c:crossAx val="219021696"/>
        <c:crosses val="autoZero"/>
        <c:crossBetween val="midCat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19050">
      <a:solidFill>
        <a:srgbClr val="A38500"/>
      </a:solidFill>
      <a:prstDash val="solid"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Times"/>
          <a:ea typeface="Times"/>
          <a:cs typeface="Times"/>
        </a:defRPr>
      </a:pPr>
      <a:endParaRPr lang="en-US"/>
    </a:p>
  </c:txPr>
  <c:printSettings>
    <c:headerFooter alignWithMargins="0">
      <c:oddHeader>&amp;A</c:oddHeader>
      <c:oddFooter>Page &amp;P</c:oddFooter>
    </c:headerFooter>
    <c:pageMargins b="1" l="0.75" r="0.75" t="1" header="0.5" footer="0.5"/>
    <c:pageSetup orientation="portrait"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+mn-lt"/>
                <a:ea typeface="Arial"/>
                <a:cs typeface="Times New Roman" panose="02020603050405020304" pitchFamily="18" charset="0"/>
              </a:defRPr>
            </a:pPr>
            <a:r>
              <a:rPr lang="en-US" sz="1800">
                <a:latin typeface="+mn-lt"/>
                <a:cs typeface="Times New Roman" panose="02020603050405020304" pitchFamily="18" charset="0"/>
              </a:rPr>
              <a:t>Histogram</a:t>
            </a:r>
          </a:p>
        </c:rich>
      </c:tx>
      <c:layout>
        <c:manualLayout>
          <c:xMode val="edge"/>
          <c:yMode val="edge"/>
          <c:x val="0.41929725239375099"/>
          <c:y val="4.147393825975857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3899484540039889E-2"/>
          <c:y val="0.17906384260890854"/>
          <c:w val="0.86478120206429665"/>
          <c:h val="0.68243980246939762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00808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'XmR Control Chart (EXAMPLE)'!$AW$9:$AW$23</c:f>
              <c:numCache>
                <c:formatCode>General</c:formatCode>
                <c:ptCount val="15"/>
                <c:pt idx="0">
                  <c:v>26.625</c:v>
                </c:pt>
                <c:pt idx="1">
                  <c:v>27.75</c:v>
                </c:pt>
                <c:pt idx="2">
                  <c:v>28.875</c:v>
                </c:pt>
                <c:pt idx="3">
                  <c:v>30</c:v>
                </c:pt>
                <c:pt idx="4">
                  <c:v>31.125</c:v>
                </c:pt>
                <c:pt idx="5">
                  <c:v>32.25</c:v>
                </c:pt>
                <c:pt idx="6">
                  <c:v>33.375</c:v>
                </c:pt>
                <c:pt idx="7">
                  <c:v>34.5</c:v>
                </c:pt>
                <c:pt idx="8">
                  <c:v>35.625</c:v>
                </c:pt>
                <c:pt idx="9">
                  <c:v>36.75</c:v>
                </c:pt>
                <c:pt idx="10">
                  <c:v>37.875</c:v>
                </c:pt>
                <c:pt idx="11">
                  <c:v>39</c:v>
                </c:pt>
                <c:pt idx="12">
                  <c:v>40.125</c:v>
                </c:pt>
                <c:pt idx="13">
                  <c:v>41.25</c:v>
                </c:pt>
                <c:pt idx="14">
                  <c:v>42.375</c:v>
                </c:pt>
              </c:numCache>
            </c:numRef>
          </c:cat>
          <c:val>
            <c:numRef>
              <c:f>'XmR Control Chart (EXAMPLE)'!$AX$9:$AX$23</c:f>
              <c:numCache>
                <c:formatCode>General</c:formatCode>
                <c:ptCount val="1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1</c:v>
                </c:pt>
                <c:pt idx="7">
                  <c:v>8</c:v>
                </c:pt>
                <c:pt idx="8">
                  <c:v>7</c:v>
                </c:pt>
                <c:pt idx="9">
                  <c:v>2</c:v>
                </c:pt>
                <c:pt idx="10">
                  <c:v>2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F95-4ACB-9FA4-40C25DF4532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00"/>
        <c:axId val="219055232"/>
        <c:axId val="219057152"/>
      </c:barChart>
      <c:lineChart>
        <c:grouping val="standard"/>
        <c:varyColors val="0"/>
        <c:ser>
          <c:idx val="1"/>
          <c:order val="1"/>
          <c:spPr>
            <a:ln w="12700">
              <a:solidFill>
                <a:srgbClr val="FF00FF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FF00FF"/>
              </a:solidFill>
              <a:ln>
                <a:solidFill>
                  <a:srgbClr val="FF00FF"/>
                </a:solidFill>
                <a:prstDash val="solid"/>
              </a:ln>
            </c:spPr>
          </c:marker>
          <c:cat>
            <c:numRef>
              <c:f>'XmR Control Chart (EXAMPLE)'!$AW$9:$AW$23</c:f>
              <c:numCache>
                <c:formatCode>General</c:formatCode>
                <c:ptCount val="15"/>
                <c:pt idx="0">
                  <c:v>26.625</c:v>
                </c:pt>
                <c:pt idx="1">
                  <c:v>27.75</c:v>
                </c:pt>
                <c:pt idx="2">
                  <c:v>28.875</c:v>
                </c:pt>
                <c:pt idx="3">
                  <c:v>30</c:v>
                </c:pt>
                <c:pt idx="4">
                  <c:v>31.125</c:v>
                </c:pt>
                <c:pt idx="5">
                  <c:v>32.25</c:v>
                </c:pt>
                <c:pt idx="6">
                  <c:v>33.375</c:v>
                </c:pt>
                <c:pt idx="7">
                  <c:v>34.5</c:v>
                </c:pt>
                <c:pt idx="8">
                  <c:v>35.625</c:v>
                </c:pt>
                <c:pt idx="9">
                  <c:v>36.75</c:v>
                </c:pt>
                <c:pt idx="10">
                  <c:v>37.875</c:v>
                </c:pt>
                <c:pt idx="11">
                  <c:v>39</c:v>
                </c:pt>
                <c:pt idx="12">
                  <c:v>40.125</c:v>
                </c:pt>
                <c:pt idx="13">
                  <c:v>41.25</c:v>
                </c:pt>
                <c:pt idx="14">
                  <c:v>42.375</c:v>
                </c:pt>
              </c:numCache>
            </c:numRef>
          </c:cat>
          <c:val>
            <c:numRef>
              <c:f>'XmR Control Chart (EXAMPLE)'!$AY$9:$AY$23</c:f>
              <c:numCache>
                <c:formatCode>General</c:formatCode>
                <c:ptCount val="15"/>
                <c:pt idx="0">
                  <c:v>3.7239537366977205E-14</c:v>
                </c:pt>
                <c:pt idx="1">
                  <c:v>8.0234595191664546E-11</c:v>
                </c:pt>
                <c:pt idx="2">
                  <c:v>5.5603824273456993E-8</c:v>
                </c:pt>
                <c:pt idx="3">
                  <c:v>1.2394621414511935E-5</c:v>
                </c:pt>
                <c:pt idx="4">
                  <c:v>8.8868423822782488E-4</c:v>
                </c:pt>
                <c:pt idx="5">
                  <c:v>2.0494970456272521E-2</c:v>
                </c:pt>
                <c:pt idx="6">
                  <c:v>0.15203119992484515</c:v>
                </c:pt>
                <c:pt idx="7">
                  <c:v>0.36274693988225987</c:v>
                </c:pt>
                <c:pt idx="8">
                  <c:v>0.27839433856378554</c:v>
                </c:pt>
                <c:pt idx="9">
                  <c:v>6.8723085263798098E-2</c:v>
                </c:pt>
                <c:pt idx="10">
                  <c:v>5.4567053747251034E-3</c:v>
                </c:pt>
                <c:pt idx="11">
                  <c:v>1.393618715152937E-4</c:v>
                </c:pt>
                <c:pt idx="12">
                  <c:v>1.1448353788608752E-6</c:v>
                </c:pt>
                <c:pt idx="13">
                  <c:v>3.0250163169606263E-9</c:v>
                </c:pt>
                <c:pt idx="14">
                  <c:v>2.5709759185148241E-12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1-FF95-4ACB-9FA4-40C25DF4532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9063424"/>
        <c:axId val="219064960"/>
      </c:lineChart>
      <c:catAx>
        <c:axId val="219055232"/>
        <c:scaling>
          <c:orientation val="minMax"/>
        </c:scaling>
        <c:delete val="0"/>
        <c:axPos val="b"/>
        <c:numFmt formatCode="0.0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Times New Roman" panose="02020603050405020304" pitchFamily="18" charset="0"/>
                <a:ea typeface="Times"/>
                <a:cs typeface="Times New Roman" panose="02020603050405020304" pitchFamily="18" charset="0"/>
              </a:defRPr>
            </a:pPr>
            <a:endParaRPr lang="en-US"/>
          </a:p>
        </c:txPr>
        <c:crossAx val="219057152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219057152"/>
        <c:scaling>
          <c:orientation val="minMax"/>
          <c:min val="0"/>
        </c:scaling>
        <c:delete val="0"/>
        <c:axPos val="l"/>
        <c:title>
          <c:tx>
            <c:rich>
              <a:bodyPr/>
              <a:lstStyle/>
              <a:p>
                <a:pPr>
                  <a:defRPr sz="1200" b="0" i="0" u="none" strike="noStrike" baseline="0">
                    <a:solidFill>
                      <a:srgbClr val="000000"/>
                    </a:solidFill>
                    <a:latin typeface="Times"/>
                    <a:ea typeface="Times"/>
                    <a:cs typeface="Times"/>
                  </a:defRPr>
                </a:pPr>
                <a:r>
                  <a:rPr lang="en-US" sz="1200" b="0"/>
                  <a:t>Number</a:t>
                </a:r>
              </a:p>
            </c:rich>
          </c:tx>
          <c:layout>
            <c:manualLayout>
              <c:xMode val="edge"/>
              <c:yMode val="edge"/>
              <c:x val="7.8616352201257862E-3"/>
              <c:y val="0.47383043786193396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Times New Roman" panose="02020603050405020304" pitchFamily="18" charset="0"/>
                <a:ea typeface="Times"/>
                <a:cs typeface="Times New Roman" panose="02020603050405020304" pitchFamily="18" charset="0"/>
              </a:defRPr>
            </a:pPr>
            <a:endParaRPr lang="en-US"/>
          </a:p>
        </c:txPr>
        <c:crossAx val="219055232"/>
        <c:crosses val="autoZero"/>
        <c:crossBetween val="midCat"/>
      </c:valAx>
      <c:catAx>
        <c:axId val="219063424"/>
        <c:scaling>
          <c:orientation val="minMax"/>
        </c:scaling>
        <c:delete val="0"/>
        <c:axPos val="t"/>
        <c:numFmt formatCode="General" sourceLinked="1"/>
        <c:majorTickMark val="out"/>
        <c:minorTickMark val="none"/>
        <c:tickLblPos val="none"/>
        <c:spPr>
          <a:ln w="3175">
            <a:solidFill>
              <a:srgbClr val="000000"/>
            </a:solidFill>
            <a:prstDash val="solid"/>
          </a:ln>
        </c:spPr>
        <c:crossAx val="219064960"/>
        <c:crosses val="max"/>
        <c:auto val="0"/>
        <c:lblAlgn val="ctr"/>
        <c:lblOffset val="100"/>
        <c:tickMarkSkip val="1"/>
        <c:noMultiLvlLbl val="0"/>
      </c:catAx>
      <c:valAx>
        <c:axId val="219064960"/>
        <c:scaling>
          <c:orientation val="minMax"/>
          <c:min val="0"/>
        </c:scaling>
        <c:delete val="0"/>
        <c:axPos val="r"/>
        <c:numFmt formatCode="General" sourceLinked="1"/>
        <c:majorTickMark val="none"/>
        <c:minorTickMark val="none"/>
        <c:tickLblPos val="none"/>
        <c:spPr>
          <a:ln w="3175">
            <a:solidFill>
              <a:srgbClr val="000000"/>
            </a:solidFill>
            <a:prstDash val="solid"/>
          </a:ln>
        </c:spPr>
        <c:crossAx val="219063424"/>
        <c:crosses val="max"/>
        <c:crossBetween val="midCat"/>
      </c:valAx>
      <c:spPr>
        <a:noFill/>
        <a:ln w="12700">
          <a:solidFill>
            <a:srgbClr val="808080"/>
          </a:solidFill>
          <a:prstDash val="solid"/>
        </a:ln>
      </c:spPr>
    </c:plotArea>
    <c:plotVisOnly val="0"/>
    <c:dispBlanksAs val="gap"/>
    <c:showDLblsOverMax val="0"/>
  </c:chart>
  <c:spPr>
    <a:solidFill>
      <a:srgbClr val="FFFFFF"/>
    </a:solidFill>
    <a:ln w="19050">
      <a:solidFill>
        <a:srgbClr val="A38500"/>
      </a:solidFill>
      <a:prstDash val="solid"/>
    </a:ln>
  </c:spPr>
  <c:txPr>
    <a:bodyPr/>
    <a:lstStyle/>
    <a:p>
      <a:pPr>
        <a:defRPr sz="200" b="0" i="0" u="none" strike="noStrike" baseline="0">
          <a:solidFill>
            <a:srgbClr val="000000"/>
          </a:solidFill>
          <a:latin typeface="Times"/>
          <a:ea typeface="Times"/>
          <a:cs typeface="Times"/>
        </a:defRPr>
      </a:pPr>
      <a:endParaRPr lang="en-US"/>
    </a:p>
  </c:txPr>
  <c:printSettings>
    <c:headerFooter alignWithMargins="0"/>
    <c:pageMargins b="1" l="0.75" r="0.75" t="1" header="0.5" footer="0.5"/>
    <c:pageSetup orientation="landscape" horizontalDpi="300" verticalDpi="300"/>
  </c:printSettings>
  <c:userShapes r:id="rId1"/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+mn-lt"/>
                <a:ea typeface="Arial"/>
                <a:cs typeface="Times New Roman" panose="02020603050405020304" pitchFamily="18" charset="0"/>
              </a:defRPr>
            </a:pPr>
            <a:r>
              <a:rPr lang="en-US" sz="1800">
                <a:latin typeface="+mn-lt"/>
                <a:cs typeface="Times New Roman" panose="02020603050405020304" pitchFamily="18" charset="0"/>
              </a:rPr>
              <a:t>Probability Plot</a:t>
            </a:r>
          </a:p>
        </c:rich>
      </c:tx>
      <c:layout>
        <c:manualLayout>
          <c:xMode val="edge"/>
          <c:yMode val="edge"/>
          <c:x val="0.37398009359877371"/>
          <c:y val="3.405569156592893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3094923313966595E-2"/>
          <c:y val="0.15968533990090095"/>
          <c:w val="0.88491513543929778"/>
          <c:h val="0.6855161593113136"/>
        </c:manualLayout>
      </c:layout>
      <c:scatterChart>
        <c:scatterStyle val="lineMarker"/>
        <c:varyColors val="0"/>
        <c:ser>
          <c:idx val="0"/>
          <c:order val="0"/>
          <c:tx>
            <c:strRef>
              <c:f>'XmR Control Chart (EXAMPLE)'!$AT$7</c:f>
              <c:strCache>
                <c:ptCount val="1"/>
                <c:pt idx="0">
                  <c:v>Norm Dist</c:v>
                </c:pt>
              </c:strCache>
            </c:strRef>
          </c:tx>
          <c:spPr>
            <a:ln w="19050">
              <a:noFill/>
            </a:ln>
          </c:spPr>
          <c:marker>
            <c:symbol val="diamond"/>
            <c:size val="5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trendline>
            <c:spPr>
              <a:ln w="25400">
                <a:solidFill>
                  <a:srgbClr val="000000"/>
                </a:solidFill>
                <a:prstDash val="solid"/>
              </a:ln>
            </c:spPr>
            <c:trendlineType val="linear"/>
            <c:dispRSqr val="1"/>
            <c:dispEq val="1"/>
            <c:trendlineLbl>
              <c:layout>
                <c:manualLayout>
                  <c:x val="0.11910492784137039"/>
                  <c:y val="0.24106166758811909"/>
                </c:manualLayout>
              </c:layout>
              <c:numFmt formatCode="General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ctr" rtl="0">
                    <a:defRPr sz="10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</c:trendlineLbl>
          </c:trendline>
          <c:xVal>
            <c:numRef>
              <c:f>'XmR Control Chart (EXAMPLE)'!$L$8:$L$58</c:f>
              <c:numCache>
                <c:formatCode>0.0000</c:formatCode>
                <c:ptCount val="51"/>
                <c:pt idx="0">
                  <c:v>34.6</c:v>
                </c:pt>
                <c:pt idx="1">
                  <c:v>35</c:v>
                </c:pt>
                <c:pt idx="2">
                  <c:v>35.200000000000003</c:v>
                </c:pt>
                <c:pt idx="3">
                  <c:v>34.4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</c:numCache>
            </c:numRef>
          </c:xVal>
          <c:yVal>
            <c:numRef>
              <c:f>'XmR Control Chart (EXAMPLE)'!$AT$8:$AT$58</c:f>
              <c:numCache>
                <c:formatCode>0.0000</c:formatCode>
                <c:ptCount val="51"/>
                <c:pt idx="0">
                  <c:v>-0.52440051270804089</c:v>
                </c:pt>
                <c:pt idx="1">
                  <c:v>0</c:v>
                </c:pt>
                <c:pt idx="2">
                  <c:v>0.52440051270804078</c:v>
                </c:pt>
                <c:pt idx="3">
                  <c:v>-1.2815515655446006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#N/A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F6D9-4BFC-96DE-B6D751B8A1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20021888"/>
        <c:axId val="220023808"/>
      </c:scatterChart>
      <c:valAx>
        <c:axId val="22002188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200" b="0" i="0" u="none" strike="noStrike" baseline="0">
                    <a:solidFill>
                      <a:srgbClr val="000000"/>
                    </a:solidFill>
                    <a:latin typeface="Times New Roman" panose="02020603050405020304" pitchFamily="18" charset="0"/>
                    <a:ea typeface="Arial"/>
                    <a:cs typeface="Times New Roman" panose="02020603050405020304" pitchFamily="18" charset="0"/>
                  </a:defRPr>
                </a:pPr>
                <a:r>
                  <a:rPr lang="en-US" sz="1200" b="0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Data</a:t>
                </a:r>
              </a:p>
            </c:rich>
          </c:tx>
          <c:layout>
            <c:manualLayout>
              <c:xMode val="edge"/>
              <c:yMode val="edge"/>
              <c:x val="0.46672838312101028"/>
              <c:y val="0.92260055421626064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Times New Roman" panose="02020603050405020304" pitchFamily="18" charset="0"/>
                <a:ea typeface="Arial"/>
                <a:cs typeface="Times New Roman" panose="02020603050405020304" pitchFamily="18" charset="0"/>
              </a:defRPr>
            </a:pPr>
            <a:endParaRPr lang="en-US"/>
          </a:p>
        </c:txPr>
        <c:crossAx val="220023808"/>
        <c:crossesAt val="-3"/>
        <c:crossBetween val="midCat"/>
      </c:valAx>
      <c:valAx>
        <c:axId val="220023808"/>
        <c:scaling>
          <c:orientation val="minMax"/>
          <c:max val="3"/>
          <c:min val="-3"/>
        </c:scaling>
        <c:delete val="0"/>
        <c:axPos val="l"/>
        <c:title>
          <c:tx>
            <c:rich>
              <a:bodyPr/>
              <a:lstStyle/>
              <a:p>
                <a:pPr>
                  <a:defRPr sz="1200" b="0" i="0" u="none" strike="noStrike" baseline="0">
                    <a:solidFill>
                      <a:srgbClr val="000000"/>
                    </a:solidFill>
                    <a:latin typeface="Times New Roman" panose="02020603050405020304" pitchFamily="18" charset="0"/>
                    <a:ea typeface="Arial"/>
                    <a:cs typeface="Times New Roman" panose="02020603050405020304" pitchFamily="18" charset="0"/>
                  </a:defRPr>
                </a:pPr>
                <a:r>
                  <a:rPr lang="en-US" sz="1200" b="0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z</a:t>
                </a:r>
              </a:p>
            </c:rich>
          </c:tx>
          <c:layout>
            <c:manualLayout>
              <c:xMode val="edge"/>
              <c:yMode val="edge"/>
              <c:x val="7.7760497667185074E-3"/>
              <c:y val="0.47368415904533667"/>
            </c:manualLayout>
          </c:layout>
          <c:overlay val="0"/>
          <c:spPr>
            <a:noFill/>
            <a:ln w="25400">
              <a:noFill/>
            </a:ln>
          </c:spPr>
        </c:title>
        <c:numFmt formatCode="0.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Times New Roman" panose="02020603050405020304" pitchFamily="18" charset="0"/>
                <a:ea typeface="Arial"/>
                <a:cs typeface="Times New Roman" panose="02020603050405020304" pitchFamily="18" charset="0"/>
              </a:defRPr>
            </a:pPr>
            <a:endParaRPr lang="en-US"/>
          </a:p>
        </c:txPr>
        <c:crossAx val="220021888"/>
        <c:crosses val="autoZero"/>
        <c:crossBetween val="midCat"/>
        <c:majorUnit val="1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19050">
      <a:solidFill>
        <a:srgbClr val="A3850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>
      <c:oddHeader>&amp;A</c:oddHeader>
      <c:oddFooter>Page &amp;P</c:oddFooter>
    </c:headerFooter>
    <c:pageMargins b="1" l="0.75" r="0.75" t="1" header="0.5" footer="0.5"/>
    <c:pageSetup orientation="landscape"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image" Target="../media/image1.jpeg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8.xml"/><Relationship Id="rId2" Type="http://schemas.openxmlformats.org/officeDocument/2006/relationships/chart" Target="../charts/chart7.xml"/><Relationship Id="rId1" Type="http://schemas.openxmlformats.org/officeDocument/2006/relationships/chart" Target="../charts/chart6.xml"/><Relationship Id="rId6" Type="http://schemas.openxmlformats.org/officeDocument/2006/relationships/image" Target="../media/image1.jpeg"/><Relationship Id="rId5" Type="http://schemas.openxmlformats.org/officeDocument/2006/relationships/chart" Target="../charts/chart10.xml"/><Relationship Id="rId4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6</xdr:col>
      <xdr:colOff>0</xdr:colOff>
      <xdr:row>5</xdr:row>
      <xdr:rowOff>165821</xdr:rowOff>
    </xdr:from>
    <xdr:to>
      <xdr:col>46</xdr:col>
      <xdr:colOff>13610</xdr:colOff>
      <xdr:row>20</xdr:row>
      <xdr:rowOff>36562</xdr:rowOff>
    </xdr:to>
    <xdr:graphicFrame macro="">
      <xdr:nvGraphicFramePr>
        <xdr:cNvPr id="1154" name="Chart 1">
          <a:extLst>
            <a:ext uri="{FF2B5EF4-FFF2-40B4-BE49-F238E27FC236}">
              <a16:creationId xmlns:a16="http://schemas.microsoft.com/office/drawing/2014/main" id="{00000000-0008-0000-0100-00008204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absolute">
    <xdr:from>
      <xdr:col>6</xdr:col>
      <xdr:colOff>0</xdr:colOff>
      <xdr:row>36</xdr:row>
      <xdr:rowOff>236068</xdr:rowOff>
    </xdr:from>
    <xdr:to>
      <xdr:col>46</xdr:col>
      <xdr:colOff>43370</xdr:colOff>
      <xdr:row>57</xdr:row>
      <xdr:rowOff>14455</xdr:rowOff>
    </xdr:to>
    <xdr:graphicFrame macro="">
      <xdr:nvGraphicFramePr>
        <xdr:cNvPr id="1155" name="Chart 2">
          <a:extLst>
            <a:ext uri="{FF2B5EF4-FFF2-40B4-BE49-F238E27FC236}">
              <a16:creationId xmlns:a16="http://schemas.microsoft.com/office/drawing/2014/main" id="{00000000-0008-0000-0100-00008304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46</xdr:col>
      <xdr:colOff>238125</xdr:colOff>
      <xdr:row>5</xdr:row>
      <xdr:rowOff>156481</xdr:rowOff>
    </xdr:from>
    <xdr:to>
      <xdr:col>57</xdr:col>
      <xdr:colOff>6183</xdr:colOff>
      <xdr:row>27</xdr:row>
      <xdr:rowOff>63782</xdr:rowOff>
    </xdr:to>
    <xdr:graphicFrame macro="">
      <xdr:nvGraphicFramePr>
        <xdr:cNvPr id="1156" name="Chart 3">
          <a:extLst>
            <a:ext uri="{FF2B5EF4-FFF2-40B4-BE49-F238E27FC236}">
              <a16:creationId xmlns:a16="http://schemas.microsoft.com/office/drawing/2014/main" id="{00000000-0008-0000-0100-00008404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46</xdr:col>
      <xdr:colOff>231322</xdr:colOff>
      <xdr:row>28</xdr:row>
      <xdr:rowOff>91846</xdr:rowOff>
    </xdr:from>
    <xdr:to>
      <xdr:col>57</xdr:col>
      <xdr:colOff>6184</xdr:colOff>
      <xdr:row>43</xdr:row>
      <xdr:rowOff>173492</xdr:rowOff>
    </xdr:to>
    <xdr:graphicFrame macro="">
      <xdr:nvGraphicFramePr>
        <xdr:cNvPr id="1157" name="Chart 4">
          <a:extLst>
            <a:ext uri="{FF2B5EF4-FFF2-40B4-BE49-F238E27FC236}">
              <a16:creationId xmlns:a16="http://schemas.microsoft.com/office/drawing/2014/main" id="{00000000-0008-0000-0100-00008504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6</xdr:col>
      <xdr:colOff>10205</xdr:colOff>
      <xdr:row>20</xdr:row>
      <xdr:rowOff>68037</xdr:rowOff>
    </xdr:from>
    <xdr:to>
      <xdr:col>46</xdr:col>
      <xdr:colOff>23812</xdr:colOff>
      <xdr:row>37</xdr:row>
      <xdr:rowOff>126547</xdr:rowOff>
    </xdr:to>
    <xdr:graphicFrame macro="">
      <xdr:nvGraphicFramePr>
        <xdr:cNvPr id="1158" name="Chart 26">
          <a:extLst>
            <a:ext uri="{FF2B5EF4-FFF2-40B4-BE49-F238E27FC236}">
              <a16:creationId xmlns:a16="http://schemas.microsoft.com/office/drawing/2014/main" id="{00000000-0008-0000-0100-00008604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 editAs="oneCell">
    <xdr:from>
      <xdr:col>0</xdr:col>
      <xdr:colOff>625928</xdr:colOff>
      <xdr:row>0</xdr:row>
      <xdr:rowOff>68036</xdr:rowOff>
    </xdr:from>
    <xdr:to>
      <xdr:col>1</xdr:col>
      <xdr:colOff>409173</xdr:colOff>
      <xdr:row>1</xdr:row>
      <xdr:rowOff>31074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5DCE83D8-1563-4BCA-B442-75A347C90BF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25928" y="68036"/>
          <a:ext cx="414616" cy="507324"/>
        </a:xfrm>
        <a:prstGeom prst="rect">
          <a:avLst/>
        </a:prstGeom>
      </xdr:spPr>
    </xdr:pic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0.24827</cdr:x>
      <cdr:y>0.26068</cdr:y>
    </cdr:from>
    <cdr:to>
      <cdr:x>0.24827</cdr:x>
      <cdr:y>0.83488</cdr:y>
    </cdr:to>
    <cdr:sp macro="" textlink="">
      <cdr:nvSpPr>
        <cdr:cNvPr id="9217" name="Line 1"/>
        <cdr:cNvSpPr>
          <a:spLocks xmlns:a="http://schemas.openxmlformats.org/drawingml/2006/main" noChangeShapeType="1"/>
        </cdr:cNvSpPr>
      </cdr:nvSpPr>
      <cdr:spPr bwMode="auto">
        <a:xfrm xmlns:a="http://schemas.openxmlformats.org/drawingml/2006/main">
          <a:off x="1624936" y="922232"/>
          <a:ext cx="0" cy="2031437"/>
        </a:xfrm>
        <a:prstGeom xmlns:a="http://schemas.openxmlformats.org/drawingml/2006/main" prst="line">
          <a:avLst/>
        </a:prstGeom>
        <a:noFill xmlns:a="http://schemas.openxmlformats.org/drawingml/2006/main"/>
        <a:ln xmlns:a="http://schemas.openxmlformats.org/drawingml/2006/main"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 type="triangle" w="med" len="med"/>
        </a:ln>
        <a:extLst xmlns:a="http://schemas.openxmlformats.org/drawingml/2006/main">
          <a:ext uri="{909E8E84-426E-40DD-AFC4-6F175D3DCCD1}">
            <a14:hiddenFill xmlns:a14="http://schemas.microsoft.com/office/drawing/2010/main">
              <a:noFill/>
            </a14:hiddenFill>
          </a:ext>
        </a:extLst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0.75567</cdr:x>
      <cdr:y>0.22955</cdr:y>
    </cdr:from>
    <cdr:to>
      <cdr:x>0.7564</cdr:x>
      <cdr:y>0.83828</cdr:y>
    </cdr:to>
    <cdr:sp macro="" textlink="">
      <cdr:nvSpPr>
        <cdr:cNvPr id="9218" name="Line 2"/>
        <cdr:cNvSpPr>
          <a:spLocks xmlns:a="http://schemas.openxmlformats.org/drawingml/2006/main" noChangeShapeType="1"/>
        </cdr:cNvSpPr>
      </cdr:nvSpPr>
      <cdr:spPr bwMode="auto">
        <a:xfrm xmlns:a="http://schemas.openxmlformats.org/drawingml/2006/main" flipH="1">
          <a:off x="4945887" y="812099"/>
          <a:ext cx="4777" cy="2153599"/>
        </a:xfrm>
        <a:prstGeom xmlns:a="http://schemas.openxmlformats.org/drawingml/2006/main" prst="line">
          <a:avLst/>
        </a:prstGeom>
        <a:noFill xmlns:a="http://schemas.openxmlformats.org/drawingml/2006/main"/>
        <a:ln xmlns:a="http://schemas.openxmlformats.org/drawingml/2006/main"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 type="triangle" w="med" len="med"/>
        </a:ln>
        <a:extLst xmlns:a="http://schemas.openxmlformats.org/drawingml/2006/main">
          <a:ext uri="{909E8E84-426E-40DD-AFC4-6F175D3DCCD1}">
            <a14:hiddenFill xmlns:a14="http://schemas.microsoft.com/office/drawing/2010/main">
              <a:noFill/>
            </a14:hiddenFill>
          </a:ext>
        </a:extLst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0.22339</cdr:x>
      <cdr:y>0.19795</cdr:y>
    </cdr:from>
    <cdr:to>
      <cdr:x>0.27199</cdr:x>
      <cdr:y>0.23435</cdr:y>
    </cdr:to>
    <cdr:sp macro="" textlink="'XmR Control Chart'!$BH$20">
      <cdr:nvSpPr>
        <cdr:cNvPr id="9219" name="Text Box 3"/>
        <cdr:cNvSpPr txBox="1">
          <a:spLocks xmlns:a="http://schemas.openxmlformats.org/drawingml/2006/main" noChangeArrowheads="1" noTextEdit="1"/>
        </cdr:cNvSpPr>
      </cdr:nvSpPr>
      <cdr:spPr bwMode="auto">
        <a:xfrm xmlns:a="http://schemas.openxmlformats.org/drawingml/2006/main">
          <a:off x="1559724" y="1051937"/>
          <a:ext cx="339324" cy="193451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ffectLst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wrap="none" lIns="9144" tIns="18288" rIns="9144" bIns="18288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defRPr sz="1000"/>
          </a:pPr>
          <a:fld id="{C675C615-9E57-416D-B541-9EDB33C80CD4}" type="TxLink">
            <a:rPr lang="en-US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pPr algn="ctr" rtl="0">
              <a:defRPr sz="1000"/>
            </a:pPr>
            <a:t> </a:t>
          </a:fld>
          <a:endParaRPr lang="en-US"/>
        </a:p>
      </cdr:txBody>
    </cdr:sp>
  </cdr:relSizeAnchor>
  <cdr:relSizeAnchor xmlns:cdr="http://schemas.openxmlformats.org/drawingml/2006/chartDrawing">
    <cdr:from>
      <cdr:x>0.71986</cdr:x>
      <cdr:y>0.17741</cdr:y>
    </cdr:from>
    <cdr:to>
      <cdr:x>0.79022</cdr:x>
      <cdr:y>0.24162</cdr:y>
    </cdr:to>
    <cdr:sp macro="" textlink="'XmR Control Chart'!$BH$18">
      <cdr:nvSpPr>
        <cdr:cNvPr id="9220" name="Text Box 4"/>
        <cdr:cNvSpPr txBox="1">
          <a:spLocks xmlns:a="http://schemas.openxmlformats.org/drawingml/2006/main" noChangeArrowheads="1" noTextEdit="1"/>
        </cdr:cNvSpPr>
      </cdr:nvSpPr>
      <cdr:spPr bwMode="auto">
        <a:xfrm xmlns:a="http://schemas.openxmlformats.org/drawingml/2006/main">
          <a:off x="4711502" y="627643"/>
          <a:ext cx="460509" cy="22716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ffectLst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 wrap="square" lIns="18288" tIns="18288" rIns="18288" bIns="18288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fld id="{10DF9498-8F2B-4E31-BC25-90E264D7F129}" type="TxLink">
            <a:rPr lang="en-US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pPr algn="ctr" rtl="0">
              <a:defRPr sz="1000"/>
            </a:pPr>
            <a:t> </a:t>
          </a:fld>
          <a:endParaRPr lang="en-US"/>
        </a:p>
      </cdr:txBody>
    </cdr:sp>
  </cdr:relSizeAnchor>
</c:userShapes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0.53575</cdr:x>
      <cdr:y>0.25969</cdr:y>
    </cdr:from>
    <cdr:to>
      <cdr:x>0.82974</cdr:x>
      <cdr:y>0.36213</cdr:y>
    </cdr:to>
    <cdr:sp macro="" textlink="">
      <cdr:nvSpPr>
        <cdr:cNvPr id="2049" name="Text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262713" y="766174"/>
          <a:ext cx="1790362" cy="30264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18288" tIns="22860" rIns="18288" bIns="22860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lnSpc>
              <a:spcPts val="1000"/>
            </a:lnSpc>
            <a:defRPr sz="1000"/>
          </a:pPr>
          <a:r>
            <a:rPr lang="en-US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Mean (50th percentile)</a:t>
          </a:r>
        </a:p>
        <a:p xmlns:a="http://schemas.openxmlformats.org/drawingml/2006/main">
          <a:pPr algn="ctr" rtl="0">
            <a:lnSpc>
              <a:spcPts val="1000"/>
            </a:lnSpc>
            <a:defRPr sz="1000"/>
          </a:pPr>
          <a:r>
            <a:rPr lang="en-US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Standard Deviation (84th-50th)</a:t>
          </a:r>
        </a:p>
      </cdr:txBody>
    </cdr:sp>
  </cdr:relSizeAnchor>
</c:userShapes>
</file>

<file path=xl/drawings/drawing4.xml><?xml version="1.0" encoding="utf-8"?>
<xdr:wsDr xmlns:xdr="http://schemas.openxmlformats.org/drawingml/2006/spreadsheetDrawing" xmlns:a="http://schemas.openxmlformats.org/drawingml/2006/main">
  <xdr:twoCellAnchor editAs="absolute">
    <xdr:from>
      <xdr:col>6</xdr:col>
      <xdr:colOff>0</xdr:colOff>
      <xdr:row>5</xdr:row>
      <xdr:rowOff>165821</xdr:rowOff>
    </xdr:from>
    <xdr:to>
      <xdr:col>46</xdr:col>
      <xdr:colOff>13610</xdr:colOff>
      <xdr:row>20</xdr:row>
      <xdr:rowOff>36562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D38456E3-4D93-476F-8845-3F72AC7B19E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absolute">
    <xdr:from>
      <xdr:col>6</xdr:col>
      <xdr:colOff>0</xdr:colOff>
      <xdr:row>36</xdr:row>
      <xdr:rowOff>236068</xdr:rowOff>
    </xdr:from>
    <xdr:to>
      <xdr:col>46</xdr:col>
      <xdr:colOff>43370</xdr:colOff>
      <xdr:row>57</xdr:row>
      <xdr:rowOff>14455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BE0FC435-875D-4AF7-A2C7-28CC7F48395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46</xdr:col>
      <xdr:colOff>238125</xdr:colOff>
      <xdr:row>5</xdr:row>
      <xdr:rowOff>156481</xdr:rowOff>
    </xdr:from>
    <xdr:to>
      <xdr:col>57</xdr:col>
      <xdr:colOff>6183</xdr:colOff>
      <xdr:row>27</xdr:row>
      <xdr:rowOff>63782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6083EA84-715F-4FF5-9947-AB99CDFB473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46</xdr:col>
      <xdr:colOff>231322</xdr:colOff>
      <xdr:row>28</xdr:row>
      <xdr:rowOff>91846</xdr:rowOff>
    </xdr:from>
    <xdr:to>
      <xdr:col>57</xdr:col>
      <xdr:colOff>6184</xdr:colOff>
      <xdr:row>43</xdr:row>
      <xdr:rowOff>173492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85FAA8D1-9524-4D2B-A9FD-85A8E9024A3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6</xdr:col>
      <xdr:colOff>10205</xdr:colOff>
      <xdr:row>20</xdr:row>
      <xdr:rowOff>68037</xdr:rowOff>
    </xdr:from>
    <xdr:to>
      <xdr:col>46</xdr:col>
      <xdr:colOff>23812</xdr:colOff>
      <xdr:row>37</xdr:row>
      <xdr:rowOff>126547</xdr:rowOff>
    </xdr:to>
    <xdr:graphicFrame macro="">
      <xdr:nvGraphicFramePr>
        <xdr:cNvPr id="6" name="Chart 26">
          <a:extLst>
            <a:ext uri="{FF2B5EF4-FFF2-40B4-BE49-F238E27FC236}">
              <a16:creationId xmlns:a16="http://schemas.microsoft.com/office/drawing/2014/main" id="{922EBE29-B5D6-4C01-920E-98D809042F9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 editAs="oneCell">
    <xdr:from>
      <xdr:col>0</xdr:col>
      <xdr:colOff>625928</xdr:colOff>
      <xdr:row>0</xdr:row>
      <xdr:rowOff>68036</xdr:rowOff>
    </xdr:from>
    <xdr:to>
      <xdr:col>1</xdr:col>
      <xdr:colOff>409173</xdr:colOff>
      <xdr:row>1</xdr:row>
      <xdr:rowOff>31074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287D8DA3-DD00-41EC-8D1E-DC8CFB793EE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25928" y="68036"/>
          <a:ext cx="435252" cy="503727"/>
        </a:xfrm>
        <a:prstGeom prst="rect">
          <a:avLst/>
        </a:prstGeom>
      </xdr:spPr>
    </xdr:pic>
    <xdr:clientData/>
  </xdr:twoCellAnchor>
</xdr:wsDr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0.24827</cdr:x>
      <cdr:y>0.26068</cdr:y>
    </cdr:from>
    <cdr:to>
      <cdr:x>0.24827</cdr:x>
      <cdr:y>0.83488</cdr:y>
    </cdr:to>
    <cdr:sp macro="" textlink="">
      <cdr:nvSpPr>
        <cdr:cNvPr id="9217" name="Line 1"/>
        <cdr:cNvSpPr>
          <a:spLocks xmlns:a="http://schemas.openxmlformats.org/drawingml/2006/main" noChangeShapeType="1"/>
        </cdr:cNvSpPr>
      </cdr:nvSpPr>
      <cdr:spPr bwMode="auto">
        <a:xfrm xmlns:a="http://schemas.openxmlformats.org/drawingml/2006/main">
          <a:off x="1624936" y="922232"/>
          <a:ext cx="0" cy="2031437"/>
        </a:xfrm>
        <a:prstGeom xmlns:a="http://schemas.openxmlformats.org/drawingml/2006/main" prst="line">
          <a:avLst/>
        </a:prstGeom>
        <a:noFill xmlns:a="http://schemas.openxmlformats.org/drawingml/2006/main"/>
        <a:ln xmlns:a="http://schemas.openxmlformats.org/drawingml/2006/main"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 type="triangle" w="med" len="med"/>
        </a:ln>
        <a:extLst xmlns:a="http://schemas.openxmlformats.org/drawingml/2006/main">
          <a:ext uri="{909E8E84-426E-40DD-AFC4-6F175D3DCCD1}">
            <a14:hiddenFill xmlns:a14="http://schemas.microsoft.com/office/drawing/2010/main">
              <a:noFill/>
            </a14:hiddenFill>
          </a:ext>
        </a:extLst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0.75567</cdr:x>
      <cdr:y>0.22955</cdr:y>
    </cdr:from>
    <cdr:to>
      <cdr:x>0.7564</cdr:x>
      <cdr:y>0.83828</cdr:y>
    </cdr:to>
    <cdr:sp macro="" textlink="">
      <cdr:nvSpPr>
        <cdr:cNvPr id="9218" name="Line 2"/>
        <cdr:cNvSpPr>
          <a:spLocks xmlns:a="http://schemas.openxmlformats.org/drawingml/2006/main" noChangeShapeType="1"/>
        </cdr:cNvSpPr>
      </cdr:nvSpPr>
      <cdr:spPr bwMode="auto">
        <a:xfrm xmlns:a="http://schemas.openxmlformats.org/drawingml/2006/main" flipH="1">
          <a:off x="4945887" y="812099"/>
          <a:ext cx="4777" cy="2153599"/>
        </a:xfrm>
        <a:prstGeom xmlns:a="http://schemas.openxmlformats.org/drawingml/2006/main" prst="line">
          <a:avLst/>
        </a:prstGeom>
        <a:noFill xmlns:a="http://schemas.openxmlformats.org/drawingml/2006/main"/>
        <a:ln xmlns:a="http://schemas.openxmlformats.org/drawingml/2006/main"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 type="triangle" w="med" len="med"/>
        </a:ln>
        <a:extLst xmlns:a="http://schemas.openxmlformats.org/drawingml/2006/main">
          <a:ext uri="{909E8E84-426E-40DD-AFC4-6F175D3DCCD1}">
            <a14:hiddenFill xmlns:a14="http://schemas.microsoft.com/office/drawing/2010/main">
              <a:noFill/>
            </a14:hiddenFill>
          </a:ext>
        </a:extLst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0.22339</cdr:x>
      <cdr:y>0.19795</cdr:y>
    </cdr:from>
    <cdr:to>
      <cdr:x>0.27199</cdr:x>
      <cdr:y>0.23435</cdr:y>
    </cdr:to>
    <cdr:sp macro="" textlink="'XmR Control Chart (EXAMPLE)'!$BH$20">
      <cdr:nvSpPr>
        <cdr:cNvPr id="9219" name="Text Box 3"/>
        <cdr:cNvSpPr txBox="1">
          <a:spLocks xmlns:a="http://schemas.openxmlformats.org/drawingml/2006/main" noChangeArrowheads="1" noTextEdit="1"/>
        </cdr:cNvSpPr>
      </cdr:nvSpPr>
      <cdr:spPr bwMode="auto">
        <a:xfrm xmlns:a="http://schemas.openxmlformats.org/drawingml/2006/main">
          <a:off x="1559724" y="1051937"/>
          <a:ext cx="339324" cy="193451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ffectLst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wrap="none" lIns="9144" tIns="18288" rIns="9144" bIns="18288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defRPr sz="1000"/>
          </a:pPr>
          <a:fld id="{C675C615-9E57-416D-B541-9EDB33C80CD4}" type="TxLink">
            <a:rPr lang="en-US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pPr algn="ctr" rtl="0">
              <a:defRPr sz="1000"/>
            </a:pPr>
            <a:t>30.00</a:t>
          </a:fld>
          <a:endParaRPr lang="en-US"/>
        </a:p>
      </cdr:txBody>
    </cdr:sp>
  </cdr:relSizeAnchor>
  <cdr:relSizeAnchor xmlns:cdr="http://schemas.openxmlformats.org/drawingml/2006/chartDrawing">
    <cdr:from>
      <cdr:x>0.71986</cdr:x>
      <cdr:y>0.17741</cdr:y>
    </cdr:from>
    <cdr:to>
      <cdr:x>0.79022</cdr:x>
      <cdr:y>0.24162</cdr:y>
    </cdr:to>
    <cdr:sp macro="" textlink="'XmR Control Chart (EXAMPLE)'!$BH$18">
      <cdr:nvSpPr>
        <cdr:cNvPr id="9220" name="Text Box 4"/>
        <cdr:cNvSpPr txBox="1">
          <a:spLocks xmlns:a="http://schemas.openxmlformats.org/drawingml/2006/main" noChangeArrowheads="1" noTextEdit="1"/>
        </cdr:cNvSpPr>
      </cdr:nvSpPr>
      <cdr:spPr bwMode="auto">
        <a:xfrm xmlns:a="http://schemas.openxmlformats.org/drawingml/2006/main">
          <a:off x="4711502" y="627643"/>
          <a:ext cx="460509" cy="22716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ffectLst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 wrap="square" lIns="18288" tIns="18288" rIns="18288" bIns="18288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fld id="{10DF9498-8F2B-4E31-BC25-90E264D7F129}" type="TxLink">
            <a:rPr lang="en-US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pPr algn="ctr" rtl="0">
              <a:defRPr sz="1000"/>
            </a:pPr>
            <a:t>39.00</a:t>
          </a:fld>
          <a:endParaRPr lang="en-US"/>
        </a:p>
      </cdr:txBody>
    </cdr:sp>
  </cdr:relSizeAnchor>
</c:userShapes>
</file>

<file path=xl/drawings/drawing6.xml><?xml version="1.0" encoding="utf-8"?>
<c:userShapes xmlns:c="http://schemas.openxmlformats.org/drawingml/2006/chart">
  <cdr:relSizeAnchor xmlns:cdr="http://schemas.openxmlformats.org/drawingml/2006/chartDrawing">
    <cdr:from>
      <cdr:x>0.53575</cdr:x>
      <cdr:y>0.25969</cdr:y>
    </cdr:from>
    <cdr:to>
      <cdr:x>0.82974</cdr:x>
      <cdr:y>0.36213</cdr:y>
    </cdr:to>
    <cdr:sp macro="" textlink="">
      <cdr:nvSpPr>
        <cdr:cNvPr id="2049" name="Text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262713" y="766174"/>
          <a:ext cx="1790362" cy="30264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18288" tIns="22860" rIns="18288" bIns="22860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lnSpc>
              <a:spcPts val="1000"/>
            </a:lnSpc>
            <a:defRPr sz="1000"/>
          </a:pPr>
          <a:r>
            <a:rPr lang="en-US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Mean (50th percentile)</a:t>
          </a:r>
        </a:p>
        <a:p xmlns:a="http://schemas.openxmlformats.org/drawingml/2006/main">
          <a:pPr algn="ctr" rtl="0">
            <a:lnSpc>
              <a:spcPts val="1000"/>
            </a:lnSpc>
            <a:defRPr sz="1000"/>
          </a:pPr>
          <a:r>
            <a:rPr lang="en-US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Standard Deviation (84th-50th)</a:t>
          </a:r>
        </a:p>
      </cdr:txBody>
    </cdr:sp>
  </cdr:relSizeAnchor>
</c:userShape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7:AT57" totalsRowShown="0" headerRowDxfId="95" dataDxfId="94">
  <autoFilter ref="A7:AT57" xr:uid="{00000000-000C-0000-FFFF-FFFF00000000}"/>
  <tableColumns count="46">
    <tableColumn id="1" xr3:uid="{00000000-0010-0000-0000-000001000000}" name="Group" dataDxfId="93"/>
    <tableColumn id="2" xr3:uid="{00000000-0010-0000-0000-000002000000}" name="Sample_x000a_1" dataDxfId="52"/>
    <tableColumn id="3" xr3:uid="{00000000-0010-0000-0000-000003000000}" name="Sample 2" dataDxfId="51"/>
    <tableColumn id="4" xr3:uid="{00000000-0010-0000-0000-000004000000}" name="Sample 3" dataDxfId="50"/>
    <tableColumn id="5" xr3:uid="{00000000-0010-0000-0000-000005000000}" name="Sample 4" dataDxfId="49"/>
    <tableColumn id="6" xr3:uid="{00000000-0010-0000-0000-000006000000}" name="Sample 5" dataDxfId="48"/>
    <tableColumn id="7" xr3:uid="{00000000-0010-0000-0000-000007000000}" name="Day 6" dataDxfId="92"/>
    <tableColumn id="8" xr3:uid="{00000000-0010-0000-0000-000008000000}" name="Day 7" dataDxfId="91"/>
    <tableColumn id="9" xr3:uid="{00000000-0010-0000-0000-000009000000}" name="Day 8" dataDxfId="90"/>
    <tableColumn id="10" xr3:uid="{00000000-0010-0000-0000-00000A000000}" name="Day 9" dataDxfId="89"/>
    <tableColumn id="11" xr3:uid="{00000000-0010-0000-0000-00000B000000}" name="Day 10" dataDxfId="88"/>
    <tableColumn id="12" xr3:uid="{00000000-0010-0000-0000-00000C000000}" name="Xave" dataDxfId="87">
      <calculatedColumnFormula>IF(ISERROR(AVERAGE($B8:$K8)),NA(),AVERAGE($B8:$K8))</calculatedColumnFormula>
    </tableColumn>
    <tableColumn id="13" xr3:uid="{00000000-0010-0000-0000-00000D000000}" name="UCL" dataDxfId="86">
      <calculatedColumnFormula>IF(ISNA(L8),NA(),P8+2.66*Y8)</calculatedColumnFormula>
    </tableColumn>
    <tableColumn id="14" xr3:uid="{00000000-0010-0000-0000-00000E000000}" name="+2 sigma" dataDxfId="85">
      <calculatedColumnFormula>IF(ISNA(L8),NA(),P8+(2/3)*2.66*Y8)</calculatedColumnFormula>
    </tableColumn>
    <tableColumn id="15" xr3:uid="{00000000-0010-0000-0000-00000F000000}" name="+1 sigma" dataDxfId="84">
      <calculatedColumnFormula>IF(ISNA(L8),NA(),P8+(1/3)*2.66*Y8)</calculatedColumnFormula>
    </tableColumn>
    <tableColumn id="16" xr3:uid="{00000000-0010-0000-0000-000010000000}" name="Average" dataDxfId="83">
      <calculatedColumnFormula array="1">IF(ISNA(L8),NA(),IF(ROW(L8)&lt;$BH$25,AM$18,AM$20))</calculatedColumnFormula>
    </tableColumn>
    <tableColumn id="17" xr3:uid="{00000000-0010-0000-0000-000011000000}" name="-1 sigma" dataDxfId="82">
      <calculatedColumnFormula>IF(ISNA(L8),NA(),P8-(1/3)*2.66*Y8)</calculatedColumnFormula>
    </tableColumn>
    <tableColumn id="18" xr3:uid="{00000000-0010-0000-0000-000012000000}" name="-2 sigma" dataDxfId="81">
      <calculatedColumnFormula>IF(ISNA(L8),NA(),P8-(2/3)*2.66*Y8)</calculatedColumnFormula>
    </tableColumn>
    <tableColumn id="19" xr3:uid="{00000000-0010-0000-0000-000013000000}" name="LCL" dataDxfId="80">
      <calculatedColumnFormula>IF(ISNA(L8),NA(),P8-2.66*Y8)</calculatedColumnFormula>
    </tableColumn>
    <tableColumn id="20" xr3:uid="{00000000-0010-0000-0000-000014000000}" name="Last Value" dataDxfId="79" dataCellStyle="Normal_XmRChart1">
      <calculatedColumnFormula>IF(L8="",T7,L8)</calculatedColumnFormula>
    </tableColumn>
    <tableColumn id="21" xr3:uid="{00000000-0010-0000-0000-000015000000}" name="Range" dataDxfId="78" dataCellStyle="Normal_XmRChart1">
      <calculatedColumnFormula>IF(OR(L8="",T7=""),NA(),IF(ISERROR(ABS(T7-L8)),"",ABS(T7-L8)))</calculatedColumnFormula>
    </tableColumn>
    <tableColumn id="22" xr3:uid="{00000000-0010-0000-0000-000016000000}" name="UCL2" dataDxfId="77">
      <calculatedColumnFormula>IF(ISNA(L8),NA(),3.267*Y8)</calculatedColumnFormula>
    </tableColumn>
    <tableColumn id="23" xr3:uid="{00000000-0010-0000-0000-000017000000}" name="+2 sigma3" dataDxfId="76">
      <calculatedColumnFormula>IF(ISNA(L8),NA(),(2/3)*(V8-Y8)+Y8)</calculatedColumnFormula>
    </tableColumn>
    <tableColumn id="24" xr3:uid="{00000000-0010-0000-0000-000018000000}" name="+1 sigma4" dataDxfId="75">
      <calculatedColumnFormula>IF(ISNA(L8),NA(),(1/3)*(V8-Y8)+Y8)</calculatedColumnFormula>
    </tableColumn>
    <tableColumn id="25" xr3:uid="{00000000-0010-0000-0000-000019000000}" name="Average5" dataDxfId="74">
      <calculatedColumnFormula>IF(L8="",NA(),IF(ROW(L8)&lt;BH$25,AM$23,AM$25))</calculatedColumnFormula>
    </tableColumn>
    <tableColumn id="26" xr3:uid="{00000000-0010-0000-0000-00001A000000}" name="-1 sigma6" dataDxfId="73">
      <calculatedColumnFormula>IF(ISNA(L8),NA(),(MAX(Y8-(1/3)*(V8-Y8),0)))</calculatedColumnFormula>
    </tableColumn>
    <tableColumn id="27" xr3:uid="{00000000-0010-0000-0000-00001B000000}" name="-2 sigma7" dataDxfId="72">
      <calculatedColumnFormula>IF(ISNA(L8),NA(),MAX(Y8-(2/3)*(V8-Y8),0))</calculatedColumnFormula>
    </tableColumn>
    <tableColumn id="28" xr3:uid="{00000000-0010-0000-0000-00001C000000}" name="LCL8" dataDxfId="71">
      <calculatedColumnFormula>IF(ISNA(L8),NA(),MAX(Y8-(V8-Y8),0))</calculatedColumnFormula>
    </tableColumn>
    <tableColumn id="29" xr3:uid="{00000000-0010-0000-0000-00001D000000}" name="Range9" dataDxfId="70">
      <calculatedColumnFormula>IF(ISNA(L8),NA(),ABS(MAX($B8:K8)-MIN($B8:K8)))</calculatedColumnFormula>
    </tableColumn>
    <tableColumn id="30" xr3:uid="{00000000-0010-0000-0000-00001E000000}" name="UCL10" dataDxfId="69">
      <calculatedColumnFormula>IF(ISNA(AC8),NA(),$AM$12*AG8)</calculatedColumnFormula>
    </tableColumn>
    <tableColumn id="31" xr3:uid="{00000000-0010-0000-0000-00001F000000}" name="+2 sigma11" dataDxfId="68">
      <calculatedColumnFormula>IF(ISNA(AC8),NA(),(2/3)*(AD8-AG8)+AG8)</calculatedColumnFormula>
    </tableColumn>
    <tableColumn id="32" xr3:uid="{00000000-0010-0000-0000-000020000000}" name="+1 sigma12" dataDxfId="67">
      <calculatedColumnFormula>IF(ISNA(AC8),NA(),(1/3)*(AD8-AG8)+AG8)</calculatedColumnFormula>
    </tableColumn>
    <tableColumn id="33" xr3:uid="{00000000-0010-0000-0000-000021000000}" name="Average13" dataDxfId="66">
      <calculatedColumnFormula>IF(ISNA(AC8),NA(),IF(ROW(L8)&lt;$BH$25,AM$28,AM$30))</calculatedColumnFormula>
    </tableColumn>
    <tableColumn id="34" xr3:uid="{00000000-0010-0000-0000-000022000000}" name="-1 sigma14" dataDxfId="65">
      <calculatedColumnFormula>IF(ISNA(AC8),NA(),(MAX(AG8-(1/3)*(AD8-AG8),0)))</calculatedColumnFormula>
    </tableColumn>
    <tableColumn id="35" xr3:uid="{00000000-0010-0000-0000-000023000000}" name="-2 sigma15" dataDxfId="64">
      <calculatedColumnFormula>IF(ISNA(AC8),NA(),MAX(AG8-(2/3)*(AD8-AG8),0))</calculatedColumnFormula>
    </tableColumn>
    <tableColumn id="36" xr3:uid="{00000000-0010-0000-0000-000024000000}" name="LCL16" dataDxfId="63">
      <calculatedColumnFormula>IF(ISNA(AC8),NA(),$AM$10*AG8)</calculatedColumnFormula>
    </tableColumn>
    <tableColumn id="37" xr3:uid="{00000000-0010-0000-0000-000025000000}" name="Pooled Var" dataDxfId="62">
      <calculatedColumnFormula array="1">SUM(IF(ISNUMBER($B8:$K8),($B8:$K8-$L8)^2,0))</calculatedColumnFormula>
    </tableColumn>
    <tableColumn id="38" xr3:uid="{00000000-0010-0000-0000-000026000000}" name="Stdev" dataDxfId="61">
      <calculatedColumnFormula>IF(ISNA(S8),"",STDEV($B8:K8))</calculatedColumnFormula>
    </tableColumn>
    <tableColumn id="39" xr3:uid="{00000000-0010-0000-0000-000027000000}" name="A2" dataDxfId="60"/>
    <tableColumn id="40" xr3:uid="{00000000-0010-0000-0000-000028000000}" name="D3" dataDxfId="59"/>
    <tableColumn id="41" xr3:uid="{00000000-0010-0000-0000-000029000000}" name="D4" dataDxfId="58"/>
    <tableColumn id="42" xr3:uid="{00000000-0010-0000-0000-00002A000000}" name="A217" dataDxfId="57"/>
    <tableColumn id="43" xr3:uid="{00000000-0010-0000-0000-00002B000000}" name="d2" dataDxfId="56"/>
    <tableColumn id="44" xr3:uid="{00000000-0010-0000-0000-00002C000000}" name="c4" dataDxfId="55"/>
    <tableColumn id="45" xr3:uid="{00000000-0010-0000-0000-00002D000000}" name="X Norm" dataDxfId="54"/>
    <tableColumn id="46" xr3:uid="{00000000-0010-0000-0000-00002E000000}" name="Norm Dist" dataDxfId="53">
      <calculatedColumnFormula>IF(ISERROR(AS8),NA(),NORMSINV((RANK(AS8,OFFSET(AS$8,0,0,MIN(COUNT(AS$8:AS$10006),$BH$25-2)),TRUE)-0.5)/COUNT(AS:AS)))</calculatedColumnFormula>
    </tableColumn>
  </tableColumns>
  <tableStyleInfo name="TableStyleLight8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6747B01A-C73A-48E6-A3B0-FEEA9B425905}" name="Table13" displayName="Table13" ref="A7:AT57" totalsRowShown="0" headerRowDxfId="47" dataDxfId="46">
  <autoFilter ref="A7:AT57" xr:uid="{00000000-000C-0000-FFFF-FFFF00000000}"/>
  <tableColumns count="46">
    <tableColumn id="1" xr3:uid="{C7EAD143-62B1-4A40-B671-820E98E29869}" name="Group" dataDxfId="45"/>
    <tableColumn id="2" xr3:uid="{1B73ED9E-045A-4B1D-A7F5-0DB7D081602F}" name="Sample_x000a_1" dataDxfId="44"/>
    <tableColumn id="3" xr3:uid="{49640DDA-3E88-4AF0-931A-C3721218CDF4}" name="Sample 2" dataDxfId="43"/>
    <tableColumn id="4" xr3:uid="{6CA3E6F3-1402-4F98-B895-976514A602C6}" name="Sample 3" dataDxfId="42"/>
    <tableColumn id="5" xr3:uid="{904170B6-EC63-4E66-8731-9FD053EA1353}" name="Sample 4" dataDxfId="41"/>
    <tableColumn id="6" xr3:uid="{14311D45-D8E0-494B-96AC-FFE54BFBBCF9}" name="Sample 5" dataDxfId="40"/>
    <tableColumn id="7" xr3:uid="{41788738-7EC2-4151-88FE-D611E5B03EF0}" name="Day 6" dataDxfId="39"/>
    <tableColumn id="8" xr3:uid="{A6CBCBC8-83D6-40F8-A0D0-E03D28C32A7B}" name="Day 7" dataDxfId="38"/>
    <tableColumn id="9" xr3:uid="{86562A2E-79D9-4887-AD4D-FBB99362482A}" name="Day 8" dataDxfId="37"/>
    <tableColumn id="10" xr3:uid="{E348CB84-EF15-4273-B2F8-348E0BCF663A}" name="Day 9" dataDxfId="36"/>
    <tableColumn id="11" xr3:uid="{38AC4D97-CD5E-4EBC-99F3-493B75EABADA}" name="Day 10" dataDxfId="35"/>
    <tableColumn id="12" xr3:uid="{425BA2EF-8C84-40F9-9EAF-683A6D3765EB}" name="Xave" dataDxfId="34">
      <calculatedColumnFormula>IF(ISERROR(AVERAGE($B8:$K8)),NA(),AVERAGE($B8:$K8))</calculatedColumnFormula>
    </tableColumn>
    <tableColumn id="13" xr3:uid="{0D303FDE-9F9C-4361-8937-EC02E36EEB8A}" name="UCL" dataDxfId="33">
      <calculatedColumnFormula>IF(ISNA(L8),NA(),P8+2.66*Y8)</calculatedColumnFormula>
    </tableColumn>
    <tableColumn id="14" xr3:uid="{2CCF6E28-BA16-437A-AEF6-21AB1CA1070D}" name="+2 sigma" dataDxfId="32">
      <calculatedColumnFormula>IF(ISNA(L8),NA(),P8+(2/3)*2.66*Y8)</calculatedColumnFormula>
    </tableColumn>
    <tableColumn id="15" xr3:uid="{8A5A14CE-A236-409E-8D84-678F0CEFD0D5}" name="+1 sigma" dataDxfId="31">
      <calculatedColumnFormula>IF(ISNA(L8),NA(),P8+(1/3)*2.66*Y8)</calculatedColumnFormula>
    </tableColumn>
    <tableColumn id="16" xr3:uid="{607A44BC-14E3-4D20-BDE1-C80FEAD79A80}" name="Average" dataDxfId="30">
      <calculatedColumnFormula array="1">IF(ISNA(L8),NA(),IF(ROW(L8)&lt;$BH$25,AM$18,AM$20))</calculatedColumnFormula>
    </tableColumn>
    <tableColumn id="17" xr3:uid="{493AD11F-FB7D-4617-9521-91B1CAE7CB94}" name="-1 sigma" dataDxfId="29">
      <calculatedColumnFormula>IF(ISNA(L8),NA(),P8-(1/3)*2.66*Y8)</calculatedColumnFormula>
    </tableColumn>
    <tableColumn id="18" xr3:uid="{207620F2-C3D5-4BC2-93AA-9E7758997F29}" name="-2 sigma" dataDxfId="28">
      <calculatedColumnFormula>IF(ISNA(L8),NA(),P8-(2/3)*2.66*Y8)</calculatedColumnFormula>
    </tableColumn>
    <tableColumn id="19" xr3:uid="{2288DD8B-0880-47B5-9FD9-ED99EBBA2ECA}" name="LCL" dataDxfId="27">
      <calculatedColumnFormula>IF(ISNA(L8),NA(),P8-2.66*Y8)</calculatedColumnFormula>
    </tableColumn>
    <tableColumn id="20" xr3:uid="{633B5FFA-F4D5-4C21-8A07-48303D3DDF87}" name="Last Value" dataDxfId="26" dataCellStyle="Normal_XmRChart1">
      <calculatedColumnFormula>IF(L8="",T7,L8)</calculatedColumnFormula>
    </tableColumn>
    <tableColumn id="21" xr3:uid="{754C4605-0EDB-4A84-B1C7-444901A63230}" name="Range" dataDxfId="25" dataCellStyle="Normal_XmRChart1">
      <calculatedColumnFormula>IF(OR(L8="",T7=""),NA(),IF(ISERROR(ABS(T7-L8)),"",ABS(T7-L8)))</calculatedColumnFormula>
    </tableColumn>
    <tableColumn id="22" xr3:uid="{D84089AB-8088-4EEB-903A-9A182CD235EE}" name="UCL2" dataDxfId="24">
      <calculatedColumnFormula>IF(ISNA(L8),NA(),3.267*Y8)</calculatedColumnFormula>
    </tableColumn>
    <tableColumn id="23" xr3:uid="{2B9BB384-B87D-45AD-9ED8-B1F0532C84BC}" name="+2 sigma3" dataDxfId="23">
      <calculatedColumnFormula>IF(ISNA(L8),NA(),(2/3)*(V8-Y8)+Y8)</calculatedColumnFormula>
    </tableColumn>
    <tableColumn id="24" xr3:uid="{F5D21706-CB58-4A3E-B6F8-68EC1266149B}" name="+1 sigma4" dataDxfId="22">
      <calculatedColumnFormula>IF(ISNA(L8),NA(),(1/3)*(V8-Y8)+Y8)</calculatedColumnFormula>
    </tableColumn>
    <tableColumn id="25" xr3:uid="{B574EDA5-D6B5-4A56-B084-12340FE4BD2C}" name="Average5" dataDxfId="21">
      <calculatedColumnFormula>IF(L8="",NA(),IF(ROW(L8)&lt;BH$25,AM$23,AM$25))</calculatedColumnFormula>
    </tableColumn>
    <tableColumn id="26" xr3:uid="{0960E445-4517-4036-9B3F-5CB336321380}" name="-1 sigma6" dataDxfId="20">
      <calculatedColumnFormula>IF(ISNA(L8),NA(),(MAX(Y8-(1/3)*(V8-Y8),0)))</calculatedColumnFormula>
    </tableColumn>
    <tableColumn id="27" xr3:uid="{5B7CBCA3-3293-4EF8-A97E-5B3F425992EC}" name="-2 sigma7" dataDxfId="19">
      <calculatedColumnFormula>IF(ISNA(L8),NA(),MAX(Y8-(2/3)*(V8-Y8),0))</calculatedColumnFormula>
    </tableColumn>
    <tableColumn id="28" xr3:uid="{E790EF2D-8F24-44FE-B9B9-2CD5AC1A7B30}" name="LCL8" dataDxfId="18">
      <calculatedColumnFormula>IF(ISNA(L8),NA(),MAX(Y8-(V8-Y8),0))</calculatedColumnFormula>
    </tableColumn>
    <tableColumn id="29" xr3:uid="{445A41DD-7468-4DBD-9407-7FB20CCE8EAB}" name="Range9" dataDxfId="17">
      <calculatedColumnFormula>IF(ISNA(L8),NA(),ABS(MAX($B8:K8)-MIN($B8:K8)))</calculatedColumnFormula>
    </tableColumn>
    <tableColumn id="30" xr3:uid="{800EA8F2-1D7C-4D34-8C11-E4635AF7E349}" name="UCL10" dataDxfId="16">
      <calculatedColumnFormula>IF(ISNA(AC8),NA(),$AM$12*AG8)</calculatedColumnFormula>
    </tableColumn>
    <tableColumn id="31" xr3:uid="{41B2F87B-057A-4778-A707-304946BAC9A9}" name="+2 sigma11" dataDxfId="15">
      <calculatedColumnFormula>IF(ISNA(AC8),NA(),(2/3)*(AD8-AG8)+AG8)</calculatedColumnFormula>
    </tableColumn>
    <tableColumn id="32" xr3:uid="{FE2F0D0B-DB46-4051-97E0-A1B29A0C1E28}" name="+1 sigma12" dataDxfId="14">
      <calculatedColumnFormula>IF(ISNA(AC8),NA(),(1/3)*(AD8-AG8)+AG8)</calculatedColumnFormula>
    </tableColumn>
    <tableColumn id="33" xr3:uid="{7F27DB01-BA0B-4B6C-92A6-B0D298F390DF}" name="Average13" dataDxfId="13">
      <calculatedColumnFormula>IF(ISNA(AC8),NA(),IF(ROW(L8)&lt;$BH$25,AM$28,AM$30))</calculatedColumnFormula>
    </tableColumn>
    <tableColumn id="34" xr3:uid="{48666184-A71A-4DD4-A93C-35B19970679A}" name="-1 sigma14" dataDxfId="12">
      <calculatedColumnFormula>IF(ISNA(AC8),NA(),(MAX(AG8-(1/3)*(AD8-AG8),0)))</calculatedColumnFormula>
    </tableColumn>
    <tableColumn id="35" xr3:uid="{12D58D06-2EBD-44BB-88A0-66070274F6B5}" name="-2 sigma15" dataDxfId="11">
      <calculatedColumnFormula>IF(ISNA(AC8),NA(),MAX(AG8-(2/3)*(AD8-AG8),0))</calculatedColumnFormula>
    </tableColumn>
    <tableColumn id="36" xr3:uid="{DD9D3E5E-08B8-41D1-83B8-F9C4D2D75078}" name="LCL16" dataDxfId="10">
      <calculatedColumnFormula>IF(ISNA(AC8),NA(),$AM$10*AG8)</calculatedColumnFormula>
    </tableColumn>
    <tableColumn id="37" xr3:uid="{46633E93-11A9-4118-8849-C5A1C18961BE}" name="Pooled Var" dataDxfId="9">
      <calculatedColumnFormula array="1">SUM(IF(ISNUMBER($B8:$K8),($B8:$K8-$L8)^2,0))</calculatedColumnFormula>
    </tableColumn>
    <tableColumn id="38" xr3:uid="{819C0B41-8293-489D-AE16-70FCB1A1DCDB}" name="Stdev" dataDxfId="8">
      <calculatedColumnFormula>IF(ISNA(S8),"",STDEV($B8:K8))</calculatedColumnFormula>
    </tableColumn>
    <tableColumn id="39" xr3:uid="{D4356CF3-DA32-40BC-B02B-688351BF0A88}" name="A2" dataDxfId="7"/>
    <tableColumn id="40" xr3:uid="{99263F77-2D7A-4252-B223-C4BA509C2010}" name="D3" dataDxfId="6"/>
    <tableColumn id="41" xr3:uid="{83ACFA03-1B66-4EF0-B178-24BB503344DE}" name="D4" dataDxfId="5"/>
    <tableColumn id="42" xr3:uid="{E673EFD7-9E43-44D9-9A74-F7F8FDA2EF9C}" name="A217" dataDxfId="4"/>
    <tableColumn id="43" xr3:uid="{E5683AA6-DF2F-48ED-9BAB-054FA33F2BA5}" name="d2" dataDxfId="3"/>
    <tableColumn id="44" xr3:uid="{FAAFA07C-A6CC-4E59-BF13-FC92C43FDF16}" name="c4" dataDxfId="2"/>
    <tableColumn id="45" xr3:uid="{703511CF-6D3D-463B-95ED-B60EBD5E286C}" name="X Norm" dataDxfId="1"/>
    <tableColumn id="46" xr3:uid="{0DB3655F-315E-4316-B7D7-CAE429CD09F8}" name="Norm Dist" dataDxfId="0">
      <calculatedColumnFormula>IF(ISERROR(AS8),NA(),NORMSINV((RANK(AS8,OFFSET(AS$8,0,0,MIN(COUNT(AS$8:AS$10006),$BH$25-2)),TRUE)-0.5)/COUNT(AS:AS)))</calculatedColumnFormula>
    </tableColumn>
  </tableColumns>
  <tableStyleInfo name="TableStyleLight8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comments" Target="../comments1.xml"/><Relationship Id="rId4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2.bin"/><Relationship Id="rId5" Type="http://schemas.openxmlformats.org/officeDocument/2006/relationships/comments" Target="../comments2.xml"/><Relationship Id="rId4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>
    <pageSetUpPr fitToPage="1"/>
  </sheetPr>
  <dimension ref="A1:BJ508"/>
  <sheetViews>
    <sheetView showGridLines="0" showRowColHeaders="0" tabSelected="1" zoomScale="55" zoomScaleNormal="55" workbookViewId="0">
      <selection activeCell="A9" sqref="A9"/>
    </sheetView>
  </sheetViews>
  <sheetFormatPr defaultColWidth="9.109375" defaultRowHeight="13.15"/>
  <cols>
    <col min="1" max="1" width="9.109375" style="2" customWidth="1"/>
    <col min="2" max="6" width="10" style="3" customWidth="1"/>
    <col min="7" max="10" width="8.6640625" style="3" hidden="1" customWidth="1"/>
    <col min="11" max="11" width="9.5546875" style="3" hidden="1" customWidth="1"/>
    <col min="12" max="19" width="3.5546875" style="4" customWidth="1"/>
    <col min="20" max="21" width="3.5546875" style="47" customWidth="1"/>
    <col min="22" max="46" width="3.5546875" style="4" customWidth="1"/>
    <col min="47" max="47" width="3.5546875" style="2" customWidth="1"/>
    <col min="48" max="48" width="9.109375" style="2"/>
    <col min="49" max="49" width="12" style="2" bestFit="1" customWidth="1"/>
    <col min="50" max="50" width="9.109375" style="2"/>
    <col min="51" max="51" width="12.5546875" style="2" bestFit="1" customWidth="1"/>
    <col min="52" max="57" width="9.109375" style="2"/>
    <col min="58" max="58" width="3.44140625" style="2" customWidth="1"/>
    <col min="59" max="59" width="9.109375" style="2"/>
    <col min="60" max="60" width="14.44140625" style="2" customWidth="1"/>
    <col min="61" max="61" width="11.33203125" style="2" customWidth="1"/>
    <col min="62" max="16384" width="9.109375" style="2"/>
  </cols>
  <sheetData>
    <row r="1" spans="1:62" ht="42.75" customHeight="1">
      <c r="C1" s="1" t="s">
        <v>66</v>
      </c>
      <c r="N1" s="51" t="s">
        <v>67</v>
      </c>
      <c r="O1" s="51"/>
      <c r="P1" s="51"/>
      <c r="Q1" s="51"/>
      <c r="R1" s="51"/>
      <c r="S1" s="51"/>
      <c r="T1" s="51"/>
      <c r="U1" s="51"/>
      <c r="V1" s="51"/>
      <c r="W1" s="51"/>
      <c r="X1" s="51"/>
      <c r="Y1" s="51"/>
      <c r="Z1" s="51"/>
      <c r="AA1" s="51"/>
      <c r="AB1" s="51"/>
      <c r="AC1" s="51"/>
      <c r="AD1" s="51"/>
      <c r="AE1" s="51"/>
      <c r="AF1" s="51"/>
      <c r="AG1" s="51"/>
      <c r="AH1" s="51"/>
      <c r="AI1" s="51"/>
      <c r="AJ1" s="51"/>
      <c r="AK1" s="51"/>
      <c r="AL1" s="51"/>
      <c r="AM1" s="51"/>
      <c r="AN1" s="51"/>
      <c r="AO1" s="51"/>
      <c r="AP1" s="51"/>
      <c r="AQ1" s="51"/>
      <c r="AR1" s="51"/>
      <c r="AS1" s="51"/>
      <c r="AT1" s="51"/>
      <c r="AU1" s="51"/>
      <c r="AV1" s="51"/>
      <c r="AW1" s="51"/>
      <c r="AX1" s="51"/>
      <c r="AY1" s="51"/>
      <c r="AZ1" s="51"/>
      <c r="BA1" s="51"/>
      <c r="BB1" s="51"/>
      <c r="BC1" s="51"/>
      <c r="BD1" s="51"/>
      <c r="BE1" s="51"/>
      <c r="BF1" s="5"/>
    </row>
    <row r="2" spans="1:62" ht="12.05" customHeight="1">
      <c r="C2" s="1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5"/>
      <c r="AF2" s="5"/>
      <c r="AG2" s="5"/>
      <c r="AH2" s="5"/>
      <c r="AI2" s="5"/>
      <c r="AJ2" s="5"/>
      <c r="AK2" s="5"/>
      <c r="AL2" s="5"/>
      <c r="AM2" s="5"/>
      <c r="AN2" s="5"/>
      <c r="AO2" s="5"/>
      <c r="AP2" s="5"/>
      <c r="AQ2" s="5"/>
      <c r="AR2" s="5"/>
      <c r="AS2" s="5"/>
      <c r="AT2" s="5"/>
      <c r="AU2" s="5"/>
      <c r="AV2" s="5"/>
      <c r="AW2" s="5"/>
      <c r="AX2" s="5"/>
      <c r="AY2" s="5"/>
      <c r="AZ2" s="5"/>
      <c r="BA2" s="5"/>
      <c r="BB2" s="5"/>
      <c r="BC2" s="5"/>
      <c r="BD2" s="5"/>
      <c r="BE2" s="5"/>
      <c r="BF2" s="5"/>
    </row>
    <row r="3" spans="1:62" s="6" customFormat="1" ht="20.2" customHeight="1">
      <c r="B3" s="49" t="s">
        <v>68</v>
      </c>
      <c r="C3" s="50"/>
      <c r="D3" s="60"/>
      <c r="E3" s="60"/>
      <c r="F3" s="60"/>
      <c r="G3" s="60"/>
      <c r="H3" s="60"/>
      <c r="I3" s="60"/>
      <c r="J3" s="60"/>
      <c r="K3" s="60"/>
      <c r="L3" s="60"/>
      <c r="M3" s="60"/>
      <c r="N3" s="60"/>
      <c r="O3" s="60"/>
      <c r="P3" s="60"/>
      <c r="Q3" s="60"/>
      <c r="R3" s="60"/>
      <c r="S3" s="60"/>
      <c r="T3" s="60"/>
      <c r="U3" s="60"/>
      <c r="V3" s="60"/>
      <c r="AH3" s="52" t="s">
        <v>75</v>
      </c>
      <c r="AI3" s="52"/>
      <c r="AJ3" s="52"/>
      <c r="AK3" s="52"/>
      <c r="AL3" s="52"/>
      <c r="AN3" s="57"/>
      <c r="AO3" s="58"/>
      <c r="AP3" s="58"/>
      <c r="AQ3" s="58"/>
      <c r="AR3" s="58"/>
      <c r="AS3" s="58"/>
      <c r="AT3" s="59"/>
    </row>
    <row r="4" spans="1:62" s="6" customFormat="1" ht="20.2" customHeight="1">
      <c r="B4" s="49" t="s">
        <v>76</v>
      </c>
      <c r="C4" s="50"/>
      <c r="D4" s="60"/>
      <c r="E4" s="60"/>
      <c r="F4" s="60"/>
      <c r="G4" s="60"/>
      <c r="H4" s="60"/>
      <c r="I4" s="60"/>
      <c r="J4" s="60"/>
      <c r="K4" s="60"/>
      <c r="L4" s="60"/>
      <c r="M4" s="60"/>
      <c r="N4" s="60"/>
      <c r="O4" s="60"/>
      <c r="P4" s="60"/>
      <c r="Q4" s="60"/>
      <c r="R4" s="60"/>
      <c r="S4" s="60"/>
      <c r="T4" s="60"/>
      <c r="U4" s="60"/>
      <c r="V4" s="60"/>
      <c r="AH4" s="52" t="s">
        <v>70</v>
      </c>
      <c r="AI4" s="52"/>
      <c r="AJ4" s="52"/>
      <c r="AK4" s="52"/>
      <c r="AL4" s="52"/>
      <c r="AN4" s="57"/>
      <c r="AO4" s="58"/>
      <c r="AP4" s="58" t="s">
        <v>71</v>
      </c>
      <c r="AQ4" s="58"/>
      <c r="AR4" s="58"/>
      <c r="AS4" s="58"/>
      <c r="AT4" s="59"/>
    </row>
    <row r="5" spans="1:62" s="6" customFormat="1" ht="20.2" customHeight="1">
      <c r="B5" s="49" t="s">
        <v>72</v>
      </c>
      <c r="C5" s="50"/>
      <c r="D5" s="60"/>
      <c r="E5" s="60"/>
      <c r="F5" s="60"/>
      <c r="G5" s="60"/>
      <c r="H5" s="60"/>
      <c r="I5" s="60"/>
      <c r="J5" s="60"/>
      <c r="K5" s="60"/>
      <c r="L5" s="60"/>
      <c r="M5" s="60"/>
      <c r="N5" s="60"/>
      <c r="O5" s="60"/>
      <c r="P5" s="60"/>
      <c r="Q5" s="60"/>
      <c r="R5" s="60"/>
      <c r="S5" s="60"/>
      <c r="T5" s="60"/>
      <c r="U5" s="60"/>
      <c r="V5" s="60"/>
      <c r="AH5" s="52" t="s">
        <v>74</v>
      </c>
      <c r="AI5" s="52"/>
      <c r="AJ5" s="52"/>
      <c r="AK5" s="52"/>
      <c r="AL5" s="52"/>
      <c r="AN5" s="57"/>
      <c r="AO5" s="58"/>
      <c r="AP5" s="58">
        <v>44278</v>
      </c>
      <c r="AQ5" s="58" t="s">
        <v>73</v>
      </c>
      <c r="AR5" s="58"/>
      <c r="AS5" s="58">
        <v>1</v>
      </c>
      <c r="AT5" s="59"/>
    </row>
    <row r="7" spans="1:62" s="13" customFormat="1" ht="25.55" customHeight="1">
      <c r="A7" s="7" t="s">
        <v>79</v>
      </c>
      <c r="B7" s="7" t="s">
        <v>84</v>
      </c>
      <c r="C7" s="7" t="s">
        <v>80</v>
      </c>
      <c r="D7" s="7" t="s">
        <v>81</v>
      </c>
      <c r="E7" s="7" t="s">
        <v>82</v>
      </c>
      <c r="F7" s="7" t="s">
        <v>83</v>
      </c>
      <c r="G7" s="7" t="s">
        <v>61</v>
      </c>
      <c r="H7" s="7" t="s">
        <v>62</v>
      </c>
      <c r="I7" s="7" t="s">
        <v>63</v>
      </c>
      <c r="J7" s="7" t="s">
        <v>64</v>
      </c>
      <c r="K7" s="7" t="s">
        <v>65</v>
      </c>
      <c r="L7" s="8" t="s">
        <v>0</v>
      </c>
      <c r="M7" s="9" t="s">
        <v>1</v>
      </c>
      <c r="N7" s="9" t="s">
        <v>2</v>
      </c>
      <c r="O7" s="9" t="s">
        <v>3</v>
      </c>
      <c r="P7" s="9" t="s">
        <v>4</v>
      </c>
      <c r="Q7" s="9" t="s">
        <v>5</v>
      </c>
      <c r="R7" s="9" t="s">
        <v>6</v>
      </c>
      <c r="S7" s="9" t="s">
        <v>7</v>
      </c>
      <c r="T7" s="10" t="s">
        <v>31</v>
      </c>
      <c r="U7" s="10" t="s">
        <v>8</v>
      </c>
      <c r="V7" s="9" t="s">
        <v>37</v>
      </c>
      <c r="W7" s="9" t="s">
        <v>38</v>
      </c>
      <c r="X7" s="9" t="s">
        <v>39</v>
      </c>
      <c r="Y7" s="9" t="s">
        <v>40</v>
      </c>
      <c r="Z7" s="9" t="s">
        <v>41</v>
      </c>
      <c r="AA7" s="9" t="s">
        <v>42</v>
      </c>
      <c r="AB7" s="9" t="s">
        <v>43</v>
      </c>
      <c r="AC7" s="11" t="s">
        <v>44</v>
      </c>
      <c r="AD7" s="11" t="s">
        <v>45</v>
      </c>
      <c r="AE7" s="11" t="s">
        <v>46</v>
      </c>
      <c r="AF7" s="11" t="s">
        <v>47</v>
      </c>
      <c r="AG7" s="11" t="s">
        <v>48</v>
      </c>
      <c r="AH7" s="11" t="s">
        <v>49</v>
      </c>
      <c r="AI7" s="11" t="s">
        <v>50</v>
      </c>
      <c r="AJ7" s="11" t="s">
        <v>51</v>
      </c>
      <c r="AK7" s="9" t="s">
        <v>53</v>
      </c>
      <c r="AL7" s="11" t="s">
        <v>15</v>
      </c>
      <c r="AM7" s="12" t="s">
        <v>9</v>
      </c>
      <c r="AN7" s="12" t="s">
        <v>10</v>
      </c>
      <c r="AO7" s="12" t="s">
        <v>11</v>
      </c>
      <c r="AP7" s="12" t="s">
        <v>52</v>
      </c>
      <c r="AQ7" s="12" t="s">
        <v>12</v>
      </c>
      <c r="AR7" s="12" t="s">
        <v>29</v>
      </c>
      <c r="AS7" s="12" t="s">
        <v>36</v>
      </c>
      <c r="AT7" s="12" t="s">
        <v>13</v>
      </c>
      <c r="AV7" s="14" t="s">
        <v>8</v>
      </c>
      <c r="AW7" s="14" t="s">
        <v>15</v>
      </c>
      <c r="AX7" s="2" t="s">
        <v>4</v>
      </c>
      <c r="AY7" s="2" t="s">
        <v>16</v>
      </c>
      <c r="AZ7" s="2" t="s">
        <v>30</v>
      </c>
      <c r="BA7" s="14" t="s">
        <v>54</v>
      </c>
      <c r="BB7" s="13" t="s">
        <v>56</v>
      </c>
      <c r="BH7" s="2"/>
      <c r="BI7" s="2"/>
      <c r="BJ7" s="2"/>
    </row>
    <row r="8" spans="1:62" ht="19.600000000000001" customHeight="1" thickBot="1">
      <c r="A8" s="15">
        <v>1</v>
      </c>
      <c r="B8" s="53"/>
      <c r="C8" s="53"/>
      <c r="D8" s="53"/>
      <c r="E8" s="53"/>
      <c r="F8" s="53"/>
      <c r="G8" s="16"/>
      <c r="H8" s="17"/>
      <c r="I8" s="17"/>
      <c r="J8" s="17"/>
      <c r="K8" s="17"/>
      <c r="L8" s="18" t="e">
        <f>IF(ISERROR(AVERAGE($B8:$K8)),NA(),AVERAGE($B8:$K8))</f>
        <v>#N/A</v>
      </c>
      <c r="M8" s="19" t="e">
        <f>IF(ISNA(L8),NA(),P8+2.66*Y8)</f>
        <v>#N/A</v>
      </c>
      <c r="N8" s="19" t="e">
        <f>IF(ISNA(L8),NA(),P8+(2/3)*2.66*Y8)</f>
        <v>#N/A</v>
      </c>
      <c r="O8" s="19" t="e">
        <f>IF(ISNA(L8),NA(),P8+(1/3)*2.66*Y8)</f>
        <v>#N/A</v>
      </c>
      <c r="P8" s="19" t="e">
        <f>IF(ISNA(L8),NA(),IF(ROW(L8)&lt;BH$25,AM$18,AM$20))</f>
        <v>#N/A</v>
      </c>
      <c r="Q8" s="19" t="e">
        <f>IF(ISNA(L8),NA(),P8-(1/3)*2.66*Y8)</f>
        <v>#N/A</v>
      </c>
      <c r="R8" s="19" t="e">
        <f>IF(ISNA(L8),NA(),P8-(2/3)*2.66*Y8)</f>
        <v>#N/A</v>
      </c>
      <c r="S8" s="19" t="e">
        <f>IF(ISNA(L8),NA(),P8-2.66*Y8)</f>
        <v>#N/A</v>
      </c>
      <c r="T8" s="20" t="str">
        <f>IF(ISNA(L8),"",L8)</f>
        <v/>
      </c>
      <c r="U8" s="20"/>
      <c r="V8" s="19"/>
      <c r="W8" s="19"/>
      <c r="X8" s="19"/>
      <c r="Y8" s="19" t="e">
        <f t="shared" ref="Y8:Y39" si="0">IF(L8="",NA(),IF(ROW(L8)&lt;BH$25,AM$23,AM$25))</f>
        <v>#N/A</v>
      </c>
      <c r="Z8" s="19"/>
      <c r="AA8" s="19"/>
      <c r="AB8" s="19"/>
      <c r="AC8" s="21" t="e">
        <f>IF(ISNA(L8),NA(),ABS(MAX($B8:K8)-MIN($B8:K8)))</f>
        <v>#N/A</v>
      </c>
      <c r="AD8" s="21" t="e">
        <f t="shared" ref="AD8:AD24" si="1">IF(ISNA(AC8),NA(),$AM$12*AG8)</f>
        <v>#N/A</v>
      </c>
      <c r="AE8" s="21" t="e">
        <f>IF(ISNA(AC8),NA(),(2/3)*(AD8-AG8)+AG8)</f>
        <v>#N/A</v>
      </c>
      <c r="AF8" s="21" t="e">
        <f>IF(ISNA(AC8),NA(),(1/3)*(AD8-AG8)+AG8)</f>
        <v>#N/A</v>
      </c>
      <c r="AG8" s="21" t="e">
        <f>IF(ISNA(AC8),NA(),IF(ROW(L8)&lt;BH$25,AM$28,AM$30))</f>
        <v>#N/A</v>
      </c>
      <c r="AH8" s="21" t="e">
        <f>IF(ISNA(AC8),NA(),(MAX(AG8-(1/3)*(AD8-AG8),0)))</f>
        <v>#N/A</v>
      </c>
      <c r="AI8" s="21" t="e">
        <f>IF(ISNA(AC8),NA(),MAX(AG8-(2/3)*(AD8-AG8),0))</f>
        <v>#N/A</v>
      </c>
      <c r="AJ8" s="21" t="e">
        <f t="shared" ref="AJ8:AJ24" si="2">IF(ISNA(AC8),NA(),$AM$10*AG8)</f>
        <v>#N/A</v>
      </c>
      <c r="AK8" s="19">
        <f t="array" ref="AK8">SUM(IF(ISNUMBER($B8:$K8),($B8:$K8-$L8)^2,0))</f>
        <v>0</v>
      </c>
      <c r="AL8" s="21" t="str">
        <f>IF(ISNA(S8),"",STDEV($B8:K8))</f>
        <v/>
      </c>
      <c r="AM8" s="21">
        <f>INDEX($AP$7:$AP$31,MAX(2,COUNT($B$8:$K$8)),1)</f>
        <v>1.88</v>
      </c>
      <c r="AN8" s="21">
        <v>0</v>
      </c>
      <c r="AO8" s="21">
        <v>3.2669999999999999</v>
      </c>
      <c r="AP8" s="21">
        <v>1.88</v>
      </c>
      <c r="AQ8" s="21">
        <v>1.1279999999999999</v>
      </c>
      <c r="AR8" s="19">
        <v>0.79800000000000004</v>
      </c>
      <c r="AS8" s="19" t="str">
        <f>IF(ISNA(L8),"",L8)</f>
        <v/>
      </c>
      <c r="AT8" s="19" t="e">
        <f t="shared" ref="AT8:AT39" ca="1" si="3">IF(ISERROR(AS8),NA(),NORMSINV((RANK(AS8,OFFSET(AS$8,0,0,MIN(COUNT(AS$8:AS$10006),$BH$25-2)),TRUE)-0.5)/COUNT(AS:AS)))</f>
        <v>#VALUE!</v>
      </c>
      <c r="AV8" s="4" t="e">
        <f>IF(BH18="",IF(BH20="",MAX(MAX(B:K)-MIN(B:K),6*AW8),MAX(B:K)-BH20),IF(BH20="",BH18-MIN(B:K),BH18-BH20))</f>
        <v>#DIV/0!</v>
      </c>
      <c r="AW8" s="2" t="e">
        <f>STDEV(B:K)</f>
        <v>#DIV/0!</v>
      </c>
      <c r="AX8" s="2" t="e">
        <f>AVERAGE(B:K)</f>
        <v>#DIV/0!</v>
      </c>
      <c r="AY8" s="22">
        <f t="array" aca="1" ref="AY8" ca="1">AVERAGE(IF(ISNUMBER(OFFSET(AC$8,0,0,MATCH(9.99999999999999E+307,(AC8:AC9976)),1)),OFFSET(AC$8,0,0,MATCH(9.99999999999999E+307,(AC8:AC9976)),1)))</f>
        <v>0</v>
      </c>
      <c r="AZ8" s="4" t="e">
        <f>AVERAGE(AL:AL)</f>
        <v>#DIV/0!</v>
      </c>
      <c r="BA8" s="2" t="e">
        <f>IF(BB8=2,AZ8/AM14,IF(BB8=3,AY8/AM14,BA11/AM14))</f>
        <v>#DIV/0!</v>
      </c>
      <c r="BB8" s="2">
        <v>1</v>
      </c>
      <c r="BC8" s="2" t="s">
        <v>57</v>
      </c>
    </row>
    <row r="9" spans="1:62" ht="19.600000000000001" customHeight="1">
      <c r="A9" s="23">
        <v>2</v>
      </c>
      <c r="B9" s="53"/>
      <c r="C9" s="53"/>
      <c r="D9" s="53"/>
      <c r="E9" s="53"/>
      <c r="F9" s="53"/>
      <c r="G9" s="16"/>
      <c r="H9" s="17"/>
      <c r="I9" s="17"/>
      <c r="J9" s="17"/>
      <c r="K9" s="17"/>
      <c r="L9" s="24" t="e">
        <f t="shared" ref="L9:L24" si="4">IF(ISERROR(AVERAGE($B9:$K9)),NA(),AVERAGE($B9:$K9))</f>
        <v>#N/A</v>
      </c>
      <c r="M9" s="25" t="e">
        <f t="shared" ref="M9:M57" si="5">IF(ISNA(L9),NA(),P9+2.66*Y9)</f>
        <v>#N/A</v>
      </c>
      <c r="N9" s="25" t="e">
        <f t="shared" ref="N9:N57" si="6">IF(ISNA(L9),NA(),P9+(2/3)*2.66*Y9)</f>
        <v>#N/A</v>
      </c>
      <c r="O9" s="25" t="e">
        <f t="shared" ref="O9:O57" si="7">IF(ISNA(L9),NA(),P9+(1/3)*2.66*Y9)</f>
        <v>#N/A</v>
      </c>
      <c r="P9" s="25" t="e">
        <f t="array" ref="P9">IF(ISNA(L9),NA(),IF(ROW(L9)&lt;$BH$25,AM$18,AM$20))</f>
        <v>#N/A</v>
      </c>
      <c r="Q9" s="25" t="e">
        <f t="shared" ref="Q9:Q57" si="8">IF(ISNA(L9),NA(),P9-(1/3)*2.66*Y9)</f>
        <v>#N/A</v>
      </c>
      <c r="R9" s="25" t="e">
        <f t="shared" ref="R9:R57" si="9">IF(ISNA(L9),NA(),P9-(2/3)*2.66*Y9)</f>
        <v>#N/A</v>
      </c>
      <c r="S9" s="25" t="e">
        <f t="shared" ref="S9:S57" si="10">IF(ISNA(L9),NA(),P9-2.66*Y9)</f>
        <v>#N/A</v>
      </c>
      <c r="T9" s="26" t="e">
        <f t="shared" ref="T9:T56" si="11">IF(L9="",T8,L9)</f>
        <v>#N/A</v>
      </c>
      <c r="U9" s="26" t="e">
        <f t="shared" ref="U9:U56" si="12">IF(OR(L9="",T8=""),NA(),IF(ISERROR(ABS(T8-L9)),"",ABS(T8-L9)))</f>
        <v>#N/A</v>
      </c>
      <c r="V9" s="25" t="e">
        <f>IF(ISNA(L9),NA(),3.267*Y9)</f>
        <v>#N/A</v>
      </c>
      <c r="W9" s="25" t="e">
        <f>IF(ISNA(L9),NA(),(2/3)*(V9-Y9)+Y9)</f>
        <v>#N/A</v>
      </c>
      <c r="X9" s="25" t="e">
        <f>IF(ISNA(L9),NA(),(1/3)*(V9-Y9)+Y9)</f>
        <v>#N/A</v>
      </c>
      <c r="Y9" s="25" t="e">
        <f t="shared" si="0"/>
        <v>#N/A</v>
      </c>
      <c r="Z9" s="25" t="e">
        <f>IF(ISNA(L9),NA(),(MAX(Y9-(1/3)*(V9-Y9),0)))</f>
        <v>#N/A</v>
      </c>
      <c r="AA9" s="25" t="e">
        <f>IF(ISNA(L9),NA(),MAX(Y9-(2/3)*(V9-Y9),0))</f>
        <v>#N/A</v>
      </c>
      <c r="AB9" s="25" t="e">
        <f>IF(ISNA(L9),NA(),MAX(Y9-(V9-Y9),0))</f>
        <v>#N/A</v>
      </c>
      <c r="AC9" s="25" t="e">
        <f>IF(ISNA(L9),NA(),ABS(MAX($B9:K9)-MIN($B9:K9)))</f>
        <v>#N/A</v>
      </c>
      <c r="AD9" s="25" t="e">
        <f t="shared" si="1"/>
        <v>#N/A</v>
      </c>
      <c r="AE9" s="25" t="e">
        <f t="shared" ref="AE9:AE24" si="13">IF(ISNA(AC9),NA(),(2/3)*(AD9-AG9)+AG9)</f>
        <v>#N/A</v>
      </c>
      <c r="AF9" s="25" t="e">
        <f t="shared" ref="AF9:AF24" si="14">IF(ISNA(AC9),NA(),(1/3)*(AD9-AG9)+AG9)</f>
        <v>#N/A</v>
      </c>
      <c r="AG9" s="25" t="e">
        <f t="shared" ref="AG9:AG40" si="15">IF(ISNA(AC9),NA(),IF(ROW(L9)&lt;$BH$25,AM$28,AM$30))</f>
        <v>#N/A</v>
      </c>
      <c r="AH9" s="25" t="e">
        <f t="shared" ref="AH9:AH24" si="16">IF(ISNA(AC9),NA(),(MAX(AG9-(1/3)*(AD9-AG9),0)))</f>
        <v>#N/A</v>
      </c>
      <c r="AI9" s="25" t="e">
        <f t="shared" ref="AI9:AI24" si="17">IF(ISNA(AC9),NA(),MAX(AG9-(2/3)*(AD9-AG9),0))</f>
        <v>#N/A</v>
      </c>
      <c r="AJ9" s="25" t="e">
        <f t="shared" si="2"/>
        <v>#N/A</v>
      </c>
      <c r="AK9" s="25">
        <f t="array" ref="AK9">SUM(IF(ISNUMBER($B9:$K9),($B9:$K9-$L9)^2,0))</f>
        <v>0</v>
      </c>
      <c r="AL9" s="25" t="str">
        <f>IF(ISNA(S9),"",STDEV($B9:K9))</f>
        <v/>
      </c>
      <c r="AM9" s="25" t="s">
        <v>10</v>
      </c>
      <c r="AN9" s="25">
        <v>0</v>
      </c>
      <c r="AO9" s="25">
        <v>2.5739999999999998</v>
      </c>
      <c r="AP9" s="25">
        <v>1.0229999999999999</v>
      </c>
      <c r="AQ9" s="25">
        <v>1.6930000000000001</v>
      </c>
      <c r="AR9" s="25">
        <v>0.88600000000000001</v>
      </c>
      <c r="AS9" s="25" t="str">
        <f t="shared" ref="AS9:AS56" si="18">IF(ISNA(L9),"",L9)</f>
        <v/>
      </c>
      <c r="AT9" s="25" t="e">
        <f t="shared" ca="1" si="3"/>
        <v>#VALUE!</v>
      </c>
      <c r="AV9" s="2">
        <v>1</v>
      </c>
      <c r="AW9" s="27" t="e">
        <f>AW10-AV$8/8</f>
        <v>#DIV/0!</v>
      </c>
      <c r="AX9" s="2">
        <f>COUNTIF($B:$K,"&lt;"&amp;AW9)</f>
        <v>0</v>
      </c>
      <c r="AY9" s="2" t="e">
        <f>NORMDIST(AW9,$AX$8,AW$8,FALSE)</f>
        <v>#DIV/0!</v>
      </c>
      <c r="AZ9" s="2">
        <f t="shared" ref="AZ9:AZ23" si="19">COUNTIF(B:K,"&lt;="&amp;AW9)</f>
        <v>0</v>
      </c>
      <c r="BH9" s="28" t="s">
        <v>85</v>
      </c>
      <c r="BI9" s="54"/>
    </row>
    <row r="10" spans="1:62" ht="19.600000000000001" customHeight="1">
      <c r="A10" s="23">
        <v>3</v>
      </c>
      <c r="B10" s="53"/>
      <c r="C10" s="53"/>
      <c r="D10" s="53"/>
      <c r="E10" s="53"/>
      <c r="F10" s="53"/>
      <c r="G10" s="16"/>
      <c r="H10" s="17"/>
      <c r="I10" s="17"/>
      <c r="J10" s="17"/>
      <c r="K10" s="17"/>
      <c r="L10" s="24" t="e">
        <f t="shared" si="4"/>
        <v>#N/A</v>
      </c>
      <c r="M10" s="25" t="e">
        <f t="shared" si="5"/>
        <v>#N/A</v>
      </c>
      <c r="N10" s="25" t="e">
        <f t="shared" si="6"/>
        <v>#N/A</v>
      </c>
      <c r="O10" s="25" t="e">
        <f t="shared" si="7"/>
        <v>#N/A</v>
      </c>
      <c r="P10" s="25" t="e">
        <f t="array" ref="P10">IF(ISNA(L10),NA(),IF(ROW(L10)&lt;$BH$25,AM$18,AM$20))</f>
        <v>#N/A</v>
      </c>
      <c r="Q10" s="25" t="e">
        <f t="shared" si="8"/>
        <v>#N/A</v>
      </c>
      <c r="R10" s="25" t="e">
        <f t="shared" si="9"/>
        <v>#N/A</v>
      </c>
      <c r="S10" s="25" t="e">
        <f t="shared" si="10"/>
        <v>#N/A</v>
      </c>
      <c r="T10" s="26" t="e">
        <f t="shared" si="11"/>
        <v>#N/A</v>
      </c>
      <c r="U10" s="26" t="e">
        <f t="shared" si="12"/>
        <v>#N/A</v>
      </c>
      <c r="V10" s="25" t="e">
        <f t="shared" ref="V10:V57" si="20">IF(ISNA(L10),NA(),3.267*Y10)</f>
        <v>#N/A</v>
      </c>
      <c r="W10" s="25" t="e">
        <f t="shared" ref="W10:W57" si="21">IF(ISNA(L10),NA(),(2/3)*(V10-Y10)+Y10)</f>
        <v>#N/A</v>
      </c>
      <c r="X10" s="25" t="e">
        <f t="shared" ref="X10:X57" si="22">IF(ISNA(L10),NA(),(1/3)*(V10-Y10)+Y10)</f>
        <v>#N/A</v>
      </c>
      <c r="Y10" s="25" t="e">
        <f t="shared" si="0"/>
        <v>#N/A</v>
      </c>
      <c r="Z10" s="25" t="e">
        <f t="shared" ref="Z10:Z57" si="23">IF(ISNA(L10),NA(),(MAX(Y10-(1/3)*(V10-Y10),0)))</f>
        <v>#N/A</v>
      </c>
      <c r="AA10" s="25" t="e">
        <f t="shared" ref="AA10:AA57" si="24">IF(ISNA(L10),NA(),MAX(Y10-(2/3)*(V10-Y10),0))</f>
        <v>#N/A</v>
      </c>
      <c r="AB10" s="25" t="e">
        <f t="shared" ref="AB10:AB57" si="25">IF(ISNA(L10),NA(),MAX(Y10-(V10-Y10),0))</f>
        <v>#N/A</v>
      </c>
      <c r="AC10" s="25" t="e">
        <f>IF(ISNA(L10),NA(),ABS(MAX($B10:K10)-MIN($B10:K10)))</f>
        <v>#N/A</v>
      </c>
      <c r="AD10" s="25" t="e">
        <f t="shared" si="1"/>
        <v>#N/A</v>
      </c>
      <c r="AE10" s="25" t="e">
        <f t="shared" si="13"/>
        <v>#N/A</v>
      </c>
      <c r="AF10" s="25" t="e">
        <f t="shared" si="14"/>
        <v>#N/A</v>
      </c>
      <c r="AG10" s="25" t="e">
        <f t="shared" si="15"/>
        <v>#N/A</v>
      </c>
      <c r="AH10" s="25" t="e">
        <f t="shared" si="16"/>
        <v>#N/A</v>
      </c>
      <c r="AI10" s="25" t="e">
        <f t="shared" si="17"/>
        <v>#N/A</v>
      </c>
      <c r="AJ10" s="25" t="e">
        <f t="shared" si="2"/>
        <v>#N/A</v>
      </c>
      <c r="AK10" s="25">
        <f t="array" ref="AK10">SUM(IF(ISNUMBER($B10:$K10),($B10:$K10-$L10)^2,0))</f>
        <v>0</v>
      </c>
      <c r="AL10" s="25" t="str">
        <f>IF(ISNA(S10),"",STDEV($B10:K10))</f>
        <v/>
      </c>
      <c r="AM10" s="25">
        <f>INDEX($AN$7:$AN$31,MAX(2,COUNT($B$8:$K$8)),1)</f>
        <v>0</v>
      </c>
      <c r="AN10" s="25">
        <v>0</v>
      </c>
      <c r="AO10" s="25">
        <v>2.282</v>
      </c>
      <c r="AP10" s="25">
        <v>0.72899999999999998</v>
      </c>
      <c r="AQ10" s="25">
        <v>2.0590000000000002</v>
      </c>
      <c r="AR10" s="25">
        <v>0.92100000000000004</v>
      </c>
      <c r="AS10" s="25" t="str">
        <f t="shared" si="18"/>
        <v/>
      </c>
      <c r="AT10" s="25" t="e">
        <f t="shared" ca="1" si="3"/>
        <v>#VALUE!</v>
      </c>
      <c r="AV10" s="2">
        <v>2</v>
      </c>
      <c r="AW10" s="27" t="e">
        <f>AW11-AV$8/8</f>
        <v>#DIV/0!</v>
      </c>
      <c r="AX10" s="2">
        <f>COUNTIF($B:$K,"&lt;"&amp;AW10)-SUM(AX$9:AX9)</f>
        <v>0</v>
      </c>
      <c r="AY10" s="2" t="e">
        <f>NORMDIST(AW10,$AX$8,AW$8,FALSE)</f>
        <v>#DIV/0!</v>
      </c>
      <c r="AZ10" s="2">
        <f t="shared" si="19"/>
        <v>0</v>
      </c>
      <c r="BA10" s="2" t="s">
        <v>55</v>
      </c>
      <c r="BH10" s="29" t="s">
        <v>15</v>
      </c>
      <c r="BI10" s="30" t="e">
        <f>STDEV(B:K)</f>
        <v>#DIV/0!</v>
      </c>
    </row>
    <row r="11" spans="1:62" ht="19.600000000000001" customHeight="1">
      <c r="A11" s="23">
        <v>4</v>
      </c>
      <c r="B11" s="53"/>
      <c r="C11" s="53"/>
      <c r="D11" s="53"/>
      <c r="E11" s="53"/>
      <c r="F11" s="53"/>
      <c r="G11" s="16"/>
      <c r="H11" s="17"/>
      <c r="I11" s="17"/>
      <c r="J11" s="17"/>
      <c r="K11" s="17"/>
      <c r="L11" s="24" t="e">
        <f t="shared" si="4"/>
        <v>#N/A</v>
      </c>
      <c r="M11" s="25" t="e">
        <f t="shared" si="5"/>
        <v>#N/A</v>
      </c>
      <c r="N11" s="25" t="e">
        <f t="shared" si="6"/>
        <v>#N/A</v>
      </c>
      <c r="O11" s="25" t="e">
        <f t="shared" si="7"/>
        <v>#N/A</v>
      </c>
      <c r="P11" s="25" t="e">
        <f t="array" ref="P11">IF(ISNA(L11),NA(),IF(ROW(L11)&lt;$BH$25,AM$18,AM$20))</f>
        <v>#N/A</v>
      </c>
      <c r="Q11" s="25" t="e">
        <f t="shared" si="8"/>
        <v>#N/A</v>
      </c>
      <c r="R11" s="25" t="e">
        <f t="shared" si="9"/>
        <v>#N/A</v>
      </c>
      <c r="S11" s="25" t="e">
        <f t="shared" si="10"/>
        <v>#N/A</v>
      </c>
      <c r="T11" s="26" t="e">
        <f t="shared" si="11"/>
        <v>#N/A</v>
      </c>
      <c r="U11" s="26" t="e">
        <f t="shared" si="12"/>
        <v>#N/A</v>
      </c>
      <c r="V11" s="25" t="e">
        <f t="shared" si="20"/>
        <v>#N/A</v>
      </c>
      <c r="W11" s="25" t="e">
        <f t="shared" si="21"/>
        <v>#N/A</v>
      </c>
      <c r="X11" s="25" t="e">
        <f t="shared" si="22"/>
        <v>#N/A</v>
      </c>
      <c r="Y11" s="25" t="e">
        <f t="shared" si="0"/>
        <v>#N/A</v>
      </c>
      <c r="Z11" s="25" t="e">
        <f t="shared" si="23"/>
        <v>#N/A</v>
      </c>
      <c r="AA11" s="25" t="e">
        <f t="shared" si="24"/>
        <v>#N/A</v>
      </c>
      <c r="AB11" s="25" t="e">
        <f t="shared" si="25"/>
        <v>#N/A</v>
      </c>
      <c r="AC11" s="25" t="e">
        <f>IF(ISNA(L11),NA(),ABS(MAX($B11:K11)-MIN($B11:K11)))</f>
        <v>#N/A</v>
      </c>
      <c r="AD11" s="25" t="e">
        <f t="shared" si="1"/>
        <v>#N/A</v>
      </c>
      <c r="AE11" s="25" t="e">
        <f t="shared" si="13"/>
        <v>#N/A</v>
      </c>
      <c r="AF11" s="25" t="e">
        <f t="shared" si="14"/>
        <v>#N/A</v>
      </c>
      <c r="AG11" s="25" t="e">
        <f t="shared" si="15"/>
        <v>#N/A</v>
      </c>
      <c r="AH11" s="25" t="e">
        <f t="shared" si="16"/>
        <v>#N/A</v>
      </c>
      <c r="AI11" s="25" t="e">
        <f t="shared" si="17"/>
        <v>#N/A</v>
      </c>
      <c r="AJ11" s="25" t="e">
        <f t="shared" si="2"/>
        <v>#N/A</v>
      </c>
      <c r="AK11" s="25">
        <f t="array" ref="AK11">SUM(IF(ISNUMBER($B11:$K11),($B11:$K11-$L11)^2,0))</f>
        <v>0</v>
      </c>
      <c r="AL11" s="25" t="str">
        <f>IF(ISNA(S11),"",STDEV($B11:K11))</f>
        <v/>
      </c>
      <c r="AM11" s="25" t="s">
        <v>11</v>
      </c>
      <c r="AN11" s="25">
        <v>0</v>
      </c>
      <c r="AO11" s="25">
        <v>2.1139999999999999</v>
      </c>
      <c r="AP11" s="25">
        <v>0.57699999999999996</v>
      </c>
      <c r="AQ11" s="25">
        <v>2.3260000000000001</v>
      </c>
      <c r="AR11" s="25">
        <v>0.94</v>
      </c>
      <c r="AS11" s="25" t="str">
        <f t="shared" si="18"/>
        <v/>
      </c>
      <c r="AT11" s="25" t="e">
        <f t="shared" ca="1" si="3"/>
        <v>#VALUE!</v>
      </c>
      <c r="AV11" s="2">
        <v>3</v>
      </c>
      <c r="AW11" s="27" t="e">
        <f>AW12-AV$8/8</f>
        <v>#DIV/0!</v>
      </c>
      <c r="AX11" s="2">
        <f>COUNTIF($B:$K,"&lt;"&amp;AW11)-SUM(AX$9:AX10)</f>
        <v>0</v>
      </c>
      <c r="AY11" s="2" t="e">
        <f t="shared" ref="AY11:AY20" si="26">NORMDIST(AW11,$AX$8,AW$8,FALSE)</f>
        <v>#DIV/0!</v>
      </c>
      <c r="AZ11" s="2">
        <f t="shared" si="19"/>
        <v>0</v>
      </c>
      <c r="BA11" s="2" t="e">
        <f>SQRT(SUM(AK:AK)/(AM15-AM16))</f>
        <v>#DIV/0!</v>
      </c>
      <c r="BH11" s="29" t="s">
        <v>4</v>
      </c>
      <c r="BI11" s="30" t="e">
        <f>AVERAGE(B:K)</f>
        <v>#DIV/0!</v>
      </c>
    </row>
    <row r="12" spans="1:62" ht="19.600000000000001" customHeight="1">
      <c r="A12" s="23">
        <v>5</v>
      </c>
      <c r="B12" s="53"/>
      <c r="C12" s="53"/>
      <c r="D12" s="53"/>
      <c r="E12" s="53"/>
      <c r="F12" s="53"/>
      <c r="G12" s="16"/>
      <c r="H12" s="17"/>
      <c r="I12" s="17"/>
      <c r="J12" s="17"/>
      <c r="K12" s="17"/>
      <c r="L12" s="24" t="e">
        <f t="shared" si="4"/>
        <v>#N/A</v>
      </c>
      <c r="M12" s="25" t="e">
        <f t="shared" si="5"/>
        <v>#N/A</v>
      </c>
      <c r="N12" s="25" t="e">
        <f t="shared" si="6"/>
        <v>#N/A</v>
      </c>
      <c r="O12" s="25" t="e">
        <f t="shared" si="7"/>
        <v>#N/A</v>
      </c>
      <c r="P12" s="25" t="e">
        <f t="array" ref="P12">IF(ISNA(L12),NA(),IF(ROW(L12)&lt;$BH$25,AM$18,AM$20))</f>
        <v>#N/A</v>
      </c>
      <c r="Q12" s="25" t="e">
        <f t="shared" si="8"/>
        <v>#N/A</v>
      </c>
      <c r="R12" s="25" t="e">
        <f t="shared" si="9"/>
        <v>#N/A</v>
      </c>
      <c r="S12" s="25" t="e">
        <f t="shared" si="10"/>
        <v>#N/A</v>
      </c>
      <c r="T12" s="26" t="e">
        <f t="shared" si="11"/>
        <v>#N/A</v>
      </c>
      <c r="U12" s="26" t="e">
        <f t="shared" si="12"/>
        <v>#N/A</v>
      </c>
      <c r="V12" s="25" t="e">
        <f t="shared" si="20"/>
        <v>#N/A</v>
      </c>
      <c r="W12" s="25" t="e">
        <f t="shared" si="21"/>
        <v>#N/A</v>
      </c>
      <c r="X12" s="25" t="e">
        <f t="shared" si="22"/>
        <v>#N/A</v>
      </c>
      <c r="Y12" s="25" t="e">
        <f t="shared" si="0"/>
        <v>#N/A</v>
      </c>
      <c r="Z12" s="25" t="e">
        <f t="shared" si="23"/>
        <v>#N/A</v>
      </c>
      <c r="AA12" s="25" t="e">
        <f t="shared" si="24"/>
        <v>#N/A</v>
      </c>
      <c r="AB12" s="25" t="e">
        <f t="shared" si="25"/>
        <v>#N/A</v>
      </c>
      <c r="AC12" s="25" t="e">
        <f>IF(ISNA(L12),NA(),ABS(MAX($B12:K12)-MIN($B12:K12)))</f>
        <v>#N/A</v>
      </c>
      <c r="AD12" s="25" t="e">
        <f t="shared" si="1"/>
        <v>#N/A</v>
      </c>
      <c r="AE12" s="25" t="e">
        <f t="shared" si="13"/>
        <v>#N/A</v>
      </c>
      <c r="AF12" s="25" t="e">
        <f t="shared" si="14"/>
        <v>#N/A</v>
      </c>
      <c r="AG12" s="25" t="e">
        <f t="shared" si="15"/>
        <v>#N/A</v>
      </c>
      <c r="AH12" s="25" t="e">
        <f t="shared" si="16"/>
        <v>#N/A</v>
      </c>
      <c r="AI12" s="25" t="e">
        <f t="shared" si="17"/>
        <v>#N/A</v>
      </c>
      <c r="AJ12" s="25" t="e">
        <f t="shared" si="2"/>
        <v>#N/A</v>
      </c>
      <c r="AK12" s="25">
        <f t="array" ref="AK12">SUM(IF(ISNUMBER($B12:$K12),($B12:$K12-$L12)^2,0))</f>
        <v>0</v>
      </c>
      <c r="AL12" s="25" t="str">
        <f>IF(ISNA(S12),"",STDEV($B12:K12))</f>
        <v/>
      </c>
      <c r="AM12" s="25">
        <f>INDEX($AO$7:$AO$31,MAX(2,COUNT($B$8:$K$8)),1)</f>
        <v>3.2669999999999999</v>
      </c>
      <c r="AN12" s="25">
        <v>0</v>
      </c>
      <c r="AO12" s="25">
        <v>2.004</v>
      </c>
      <c r="AP12" s="25">
        <v>0.48299999999999998</v>
      </c>
      <c r="AQ12" s="25">
        <v>2.5339999999999998</v>
      </c>
      <c r="AR12" s="25">
        <v>0.95199999999999996</v>
      </c>
      <c r="AS12" s="25" t="str">
        <f t="shared" si="18"/>
        <v/>
      </c>
      <c r="AT12" s="25" t="e">
        <f t="shared" ca="1" si="3"/>
        <v>#VALUE!</v>
      </c>
      <c r="AV12" s="2">
        <v>4</v>
      </c>
      <c r="AW12" s="27">
        <f>IF(BH18="",IF(BH20="",MIN(B:K),BH20),IF(BH20="",BH18-AV8-AW8,BH20))</f>
        <v>0</v>
      </c>
      <c r="AX12" s="2">
        <f>COUNTIF($B:$K,"&lt;"&amp;AW12)-SUM(AX$9:AX11)</f>
        <v>0</v>
      </c>
      <c r="AY12" s="2" t="e">
        <f t="shared" si="26"/>
        <v>#DIV/0!</v>
      </c>
      <c r="AZ12" s="2">
        <f t="shared" si="19"/>
        <v>0</v>
      </c>
      <c r="BA12" s="2" t="s">
        <v>59</v>
      </c>
      <c r="BH12" s="31" t="s">
        <v>25</v>
      </c>
      <c r="BI12" s="32" t="e">
        <f>(BI11-BI9)/(BI10/SQRT(COUNT(B:K)))</f>
        <v>#DIV/0!</v>
      </c>
    </row>
    <row r="13" spans="1:62" ht="19.600000000000001" customHeight="1">
      <c r="A13" s="23">
        <v>6</v>
      </c>
      <c r="B13" s="53"/>
      <c r="C13" s="53"/>
      <c r="D13" s="53"/>
      <c r="E13" s="53"/>
      <c r="F13" s="53"/>
      <c r="G13" s="16"/>
      <c r="H13" s="17"/>
      <c r="I13" s="17"/>
      <c r="J13" s="17"/>
      <c r="K13" s="17"/>
      <c r="L13" s="24" t="e">
        <f t="shared" si="4"/>
        <v>#N/A</v>
      </c>
      <c r="M13" s="25" t="e">
        <f t="shared" si="5"/>
        <v>#N/A</v>
      </c>
      <c r="N13" s="25" t="e">
        <f t="shared" si="6"/>
        <v>#N/A</v>
      </c>
      <c r="O13" s="25" t="e">
        <f t="shared" si="7"/>
        <v>#N/A</v>
      </c>
      <c r="P13" s="25" t="e">
        <f t="array" ref="P13">IF(ISNA(L13),NA(),IF(ROW(L13)&lt;$BH$25,AM$18,AM$20))</f>
        <v>#N/A</v>
      </c>
      <c r="Q13" s="25" t="e">
        <f t="shared" si="8"/>
        <v>#N/A</v>
      </c>
      <c r="R13" s="25" t="e">
        <f t="shared" si="9"/>
        <v>#N/A</v>
      </c>
      <c r="S13" s="25" t="e">
        <f t="shared" si="10"/>
        <v>#N/A</v>
      </c>
      <c r="T13" s="26" t="e">
        <f t="shared" si="11"/>
        <v>#N/A</v>
      </c>
      <c r="U13" s="26" t="e">
        <f t="shared" si="12"/>
        <v>#N/A</v>
      </c>
      <c r="V13" s="25" t="e">
        <f t="shared" si="20"/>
        <v>#N/A</v>
      </c>
      <c r="W13" s="25" t="e">
        <f t="shared" si="21"/>
        <v>#N/A</v>
      </c>
      <c r="X13" s="25" t="e">
        <f t="shared" si="22"/>
        <v>#N/A</v>
      </c>
      <c r="Y13" s="25" t="e">
        <f t="shared" si="0"/>
        <v>#N/A</v>
      </c>
      <c r="Z13" s="25" t="e">
        <f t="shared" si="23"/>
        <v>#N/A</v>
      </c>
      <c r="AA13" s="25" t="e">
        <f t="shared" si="24"/>
        <v>#N/A</v>
      </c>
      <c r="AB13" s="25" t="e">
        <f t="shared" si="25"/>
        <v>#N/A</v>
      </c>
      <c r="AC13" s="25" t="e">
        <f>IF(ISNA(L13),NA(),ABS(MAX($B13:K13)-MIN($B13:K13)))</f>
        <v>#N/A</v>
      </c>
      <c r="AD13" s="25" t="e">
        <f t="shared" si="1"/>
        <v>#N/A</v>
      </c>
      <c r="AE13" s="25" t="e">
        <f t="shared" si="13"/>
        <v>#N/A</v>
      </c>
      <c r="AF13" s="25" t="e">
        <f t="shared" si="14"/>
        <v>#N/A</v>
      </c>
      <c r="AG13" s="25" t="e">
        <f t="shared" si="15"/>
        <v>#N/A</v>
      </c>
      <c r="AH13" s="25" t="e">
        <f t="shared" si="16"/>
        <v>#N/A</v>
      </c>
      <c r="AI13" s="25" t="e">
        <f t="shared" si="17"/>
        <v>#N/A</v>
      </c>
      <c r="AJ13" s="25" t="e">
        <f t="shared" si="2"/>
        <v>#N/A</v>
      </c>
      <c r="AK13" s="25">
        <f t="array" ref="AK13">SUM(IF(ISNUMBER($B13:$K13),($B13:$K13-$L13)^2,0))</f>
        <v>0</v>
      </c>
      <c r="AL13" s="25" t="str">
        <f>IF(ISNA(S13),"",STDEV($B13:K13))</f>
        <v/>
      </c>
      <c r="AM13" s="25" t="s">
        <v>58</v>
      </c>
      <c r="AN13" s="25">
        <v>7.5999999999999998E-2</v>
      </c>
      <c r="AO13" s="25">
        <v>1.9239999999999999</v>
      </c>
      <c r="AP13" s="25">
        <v>0.41899999999999998</v>
      </c>
      <c r="AQ13" s="25">
        <v>2.7040000000000002</v>
      </c>
      <c r="AR13" s="25">
        <v>0.95899999999999996</v>
      </c>
      <c r="AS13" s="25" t="str">
        <f t="shared" si="18"/>
        <v/>
      </c>
      <c r="AT13" s="25" t="e">
        <f t="shared" ca="1" si="3"/>
        <v>#VALUE!</v>
      </c>
      <c r="AV13" s="2">
        <v>5</v>
      </c>
      <c r="AW13" s="27" t="e">
        <f t="shared" ref="AW13:AW23" si="27">AW12+AV$8/8</f>
        <v>#DIV/0!</v>
      </c>
      <c r="AX13" s="2">
        <f>COUNTIF($B:$K,"&lt;"&amp;AW13)-SUM(AX$9:AX12)</f>
        <v>0</v>
      </c>
      <c r="AY13" s="2" t="e">
        <f t="shared" si="26"/>
        <v>#DIV/0!</v>
      </c>
      <c r="AZ13" s="2">
        <f t="shared" si="19"/>
        <v>0</v>
      </c>
      <c r="BA13" s="4">
        <f>AM15-AM16+1</f>
        <v>1</v>
      </c>
      <c r="BH13" s="31" t="s">
        <v>26</v>
      </c>
      <c r="BI13" s="32" t="e">
        <f>2*(1-NORMSDIST(BI12))</f>
        <v>#DIV/0!</v>
      </c>
    </row>
    <row r="14" spans="1:62" ht="19.600000000000001" customHeight="1">
      <c r="A14" s="23">
        <v>7</v>
      </c>
      <c r="B14" s="53"/>
      <c r="C14" s="53"/>
      <c r="D14" s="53"/>
      <c r="E14" s="53"/>
      <c r="F14" s="53"/>
      <c r="G14" s="16"/>
      <c r="H14" s="17"/>
      <c r="I14" s="17"/>
      <c r="J14" s="17"/>
      <c r="K14" s="17"/>
      <c r="L14" s="24" t="e">
        <f t="shared" si="4"/>
        <v>#N/A</v>
      </c>
      <c r="M14" s="25" t="e">
        <f t="shared" si="5"/>
        <v>#N/A</v>
      </c>
      <c r="N14" s="25" t="e">
        <f t="shared" si="6"/>
        <v>#N/A</v>
      </c>
      <c r="O14" s="25" t="e">
        <f t="shared" si="7"/>
        <v>#N/A</v>
      </c>
      <c r="P14" s="25" t="e">
        <f t="array" ref="P14">IF(ISNA(L14),NA(),IF(ROW(L14)&lt;$BH$25,AM$18,AM$20))</f>
        <v>#N/A</v>
      </c>
      <c r="Q14" s="25" t="e">
        <f t="shared" si="8"/>
        <v>#N/A</v>
      </c>
      <c r="R14" s="25" t="e">
        <f t="shared" si="9"/>
        <v>#N/A</v>
      </c>
      <c r="S14" s="25" t="e">
        <f t="shared" si="10"/>
        <v>#N/A</v>
      </c>
      <c r="T14" s="26" t="e">
        <f t="shared" si="11"/>
        <v>#N/A</v>
      </c>
      <c r="U14" s="26" t="e">
        <f t="shared" si="12"/>
        <v>#N/A</v>
      </c>
      <c r="V14" s="25" t="e">
        <f t="shared" si="20"/>
        <v>#N/A</v>
      </c>
      <c r="W14" s="25" t="e">
        <f t="shared" si="21"/>
        <v>#N/A</v>
      </c>
      <c r="X14" s="25" t="e">
        <f t="shared" si="22"/>
        <v>#N/A</v>
      </c>
      <c r="Y14" s="25" t="e">
        <f t="shared" si="0"/>
        <v>#N/A</v>
      </c>
      <c r="Z14" s="25" t="e">
        <f t="shared" si="23"/>
        <v>#N/A</v>
      </c>
      <c r="AA14" s="25" t="e">
        <f t="shared" si="24"/>
        <v>#N/A</v>
      </c>
      <c r="AB14" s="25" t="e">
        <f t="shared" si="25"/>
        <v>#N/A</v>
      </c>
      <c r="AC14" s="25" t="e">
        <f>IF(ISNA(L14),NA(),ABS(MAX($B14:K14)-MIN($B14:K14)))</f>
        <v>#N/A</v>
      </c>
      <c r="AD14" s="25" t="e">
        <f t="shared" si="1"/>
        <v>#N/A</v>
      </c>
      <c r="AE14" s="25" t="e">
        <f t="shared" si="13"/>
        <v>#N/A</v>
      </c>
      <c r="AF14" s="25" t="e">
        <f t="shared" si="14"/>
        <v>#N/A</v>
      </c>
      <c r="AG14" s="25" t="e">
        <f t="shared" si="15"/>
        <v>#N/A</v>
      </c>
      <c r="AH14" s="25" t="e">
        <f t="shared" si="16"/>
        <v>#N/A</v>
      </c>
      <c r="AI14" s="25" t="e">
        <f t="shared" si="17"/>
        <v>#N/A</v>
      </c>
      <c r="AJ14" s="25" t="e">
        <f t="shared" si="2"/>
        <v>#N/A</v>
      </c>
      <c r="AK14" s="25">
        <f t="array" ref="AK14">SUM(IF(ISNUMBER($B14:$K14),($B14:$K14-$L14)^2,0))</f>
        <v>0</v>
      </c>
      <c r="AL14" s="25" t="str">
        <f>IF(ISNA(S14),"",STDEV($B14:K14))</f>
        <v/>
      </c>
      <c r="AM14" s="25">
        <f>IF(BB8=2,INDEX($AR$7:$AR$31,MAX(2,COUNT($B$8:$K$8)),1),IF(BB8=3,INDEX($AQ$7:$AQ$31,MAX(2,COUNT($B$8:$K$8)),1),IF(BA13&lt;50,INDEX($AR$7:$AR$56,MAX(2,BA13),1),4*(BA13-1)/(4*BA13-3))))</f>
        <v>0.79800000000000004</v>
      </c>
      <c r="AN14" s="25">
        <v>0.13600000000000001</v>
      </c>
      <c r="AO14" s="25">
        <v>1.8640000000000001</v>
      </c>
      <c r="AP14" s="25">
        <v>0.373</v>
      </c>
      <c r="AQ14" s="25">
        <v>2.847</v>
      </c>
      <c r="AR14" s="25">
        <v>0.96499999999999997</v>
      </c>
      <c r="AS14" s="25" t="str">
        <f t="shared" si="18"/>
        <v/>
      </c>
      <c r="AT14" s="25" t="e">
        <f t="shared" ca="1" si="3"/>
        <v>#VALUE!</v>
      </c>
      <c r="AV14" s="2">
        <v>6</v>
      </c>
      <c r="AW14" s="27" t="e">
        <f t="shared" si="27"/>
        <v>#DIV/0!</v>
      </c>
      <c r="AX14" s="2">
        <f>COUNTIF($B:$K,"&lt;"&amp;AW14)-SUM(AX$9:AX13)</f>
        <v>0</v>
      </c>
      <c r="AY14" s="2" t="e">
        <f t="shared" si="26"/>
        <v>#DIV/0!</v>
      </c>
      <c r="AZ14" s="2">
        <f t="shared" si="19"/>
        <v>0</v>
      </c>
      <c r="BH14" s="31" t="s">
        <v>27</v>
      </c>
      <c r="BI14" s="32" t="e">
        <f>1-NORMSDIST(BI12)</f>
        <v>#DIV/0!</v>
      </c>
    </row>
    <row r="15" spans="1:62" ht="19.600000000000001" customHeight="1" thickBot="1">
      <c r="A15" s="23">
        <v>8</v>
      </c>
      <c r="B15" s="53"/>
      <c r="C15" s="53"/>
      <c r="D15" s="53"/>
      <c r="E15" s="53"/>
      <c r="F15" s="53"/>
      <c r="G15" s="16"/>
      <c r="H15" s="17"/>
      <c r="I15" s="17"/>
      <c r="J15" s="17"/>
      <c r="K15" s="17"/>
      <c r="L15" s="24" t="e">
        <f t="shared" si="4"/>
        <v>#N/A</v>
      </c>
      <c r="M15" s="25" t="e">
        <f t="shared" si="5"/>
        <v>#N/A</v>
      </c>
      <c r="N15" s="25" t="e">
        <f t="shared" si="6"/>
        <v>#N/A</v>
      </c>
      <c r="O15" s="25" t="e">
        <f t="shared" si="7"/>
        <v>#N/A</v>
      </c>
      <c r="P15" s="25" t="e">
        <f t="array" ref="P15">IF(ISNA(L15),NA(),IF(ROW(L15)&lt;$BH$25,AM$18,AM$20))</f>
        <v>#N/A</v>
      </c>
      <c r="Q15" s="25" t="e">
        <f t="shared" si="8"/>
        <v>#N/A</v>
      </c>
      <c r="R15" s="25" t="e">
        <f t="shared" si="9"/>
        <v>#N/A</v>
      </c>
      <c r="S15" s="25" t="e">
        <f t="shared" si="10"/>
        <v>#N/A</v>
      </c>
      <c r="T15" s="26" t="e">
        <f t="shared" si="11"/>
        <v>#N/A</v>
      </c>
      <c r="U15" s="26" t="e">
        <f t="shared" si="12"/>
        <v>#N/A</v>
      </c>
      <c r="V15" s="25" t="e">
        <f t="shared" si="20"/>
        <v>#N/A</v>
      </c>
      <c r="W15" s="25" t="e">
        <f t="shared" si="21"/>
        <v>#N/A</v>
      </c>
      <c r="X15" s="25" t="e">
        <f t="shared" si="22"/>
        <v>#N/A</v>
      </c>
      <c r="Y15" s="25" t="e">
        <f t="shared" si="0"/>
        <v>#N/A</v>
      </c>
      <c r="Z15" s="25" t="e">
        <f t="shared" si="23"/>
        <v>#N/A</v>
      </c>
      <c r="AA15" s="25" t="e">
        <f t="shared" si="24"/>
        <v>#N/A</v>
      </c>
      <c r="AB15" s="25" t="e">
        <f t="shared" si="25"/>
        <v>#N/A</v>
      </c>
      <c r="AC15" s="25" t="e">
        <f>IF(ISNA(L15),NA(),ABS(MAX($B15:K15)-MIN($B15:K15)))</f>
        <v>#N/A</v>
      </c>
      <c r="AD15" s="25" t="e">
        <f t="shared" si="1"/>
        <v>#N/A</v>
      </c>
      <c r="AE15" s="25" t="e">
        <f t="shared" si="13"/>
        <v>#N/A</v>
      </c>
      <c r="AF15" s="25" t="e">
        <f t="shared" si="14"/>
        <v>#N/A</v>
      </c>
      <c r="AG15" s="25" t="e">
        <f t="shared" si="15"/>
        <v>#N/A</v>
      </c>
      <c r="AH15" s="25" t="e">
        <f t="shared" si="16"/>
        <v>#N/A</v>
      </c>
      <c r="AI15" s="25" t="e">
        <f t="shared" si="17"/>
        <v>#N/A</v>
      </c>
      <c r="AJ15" s="25" t="e">
        <f t="shared" si="2"/>
        <v>#N/A</v>
      </c>
      <c r="AK15" s="25">
        <f t="array" ref="AK15">SUM(IF(ISNUMBER($B15:$K15),($B15:$K15-$L15)^2,0))</f>
        <v>0</v>
      </c>
      <c r="AL15" s="25" t="str">
        <f>IF(ISNA(S15),"",STDEV($B15:K15))</f>
        <v/>
      </c>
      <c r="AM15" s="25">
        <f>COUNT($B:$K)</f>
        <v>0</v>
      </c>
      <c r="AN15" s="25">
        <v>0.184</v>
      </c>
      <c r="AO15" s="25">
        <v>1.8160000000000001</v>
      </c>
      <c r="AP15" s="25">
        <v>0.33700000000000002</v>
      </c>
      <c r="AQ15" s="25">
        <v>2.97</v>
      </c>
      <c r="AR15" s="25">
        <v>0.96899999999999997</v>
      </c>
      <c r="AS15" s="25" t="str">
        <f t="shared" si="18"/>
        <v/>
      </c>
      <c r="AT15" s="25" t="e">
        <f t="shared" ca="1" si="3"/>
        <v>#VALUE!</v>
      </c>
      <c r="AV15" s="2">
        <v>7</v>
      </c>
      <c r="AW15" s="27" t="e">
        <f t="shared" si="27"/>
        <v>#DIV/0!</v>
      </c>
      <c r="AX15" s="2">
        <f>COUNTIF($B:$K,"&lt;"&amp;AW15)-SUM(AX$9:AX14)</f>
        <v>0</v>
      </c>
      <c r="AY15" s="2" t="e">
        <f t="shared" si="26"/>
        <v>#DIV/0!</v>
      </c>
      <c r="AZ15" s="2">
        <f t="shared" si="19"/>
        <v>0</v>
      </c>
      <c r="BH15" s="33" t="s">
        <v>28</v>
      </c>
      <c r="BI15" s="34" t="e">
        <f>NORMSDIST(BI12)</f>
        <v>#DIV/0!</v>
      </c>
    </row>
    <row r="16" spans="1:62" ht="19.600000000000001" customHeight="1">
      <c r="A16" s="23">
        <v>9</v>
      </c>
      <c r="B16" s="53"/>
      <c r="C16" s="53"/>
      <c r="D16" s="53"/>
      <c r="E16" s="53"/>
      <c r="F16" s="53"/>
      <c r="G16" s="16"/>
      <c r="H16" s="17"/>
      <c r="I16" s="17"/>
      <c r="J16" s="17"/>
      <c r="K16" s="17"/>
      <c r="L16" s="24" t="e">
        <f t="shared" si="4"/>
        <v>#N/A</v>
      </c>
      <c r="M16" s="25" t="e">
        <f t="shared" si="5"/>
        <v>#N/A</v>
      </c>
      <c r="N16" s="25" t="e">
        <f t="shared" si="6"/>
        <v>#N/A</v>
      </c>
      <c r="O16" s="25" t="e">
        <f t="shared" si="7"/>
        <v>#N/A</v>
      </c>
      <c r="P16" s="25" t="e">
        <f t="array" ref="P16">IF(ISNA(L16),NA(),IF(ROW(L16)&lt;$BH$25,AM$18,AM$20))</f>
        <v>#N/A</v>
      </c>
      <c r="Q16" s="25" t="e">
        <f t="shared" si="8"/>
        <v>#N/A</v>
      </c>
      <c r="R16" s="25" t="e">
        <f t="shared" si="9"/>
        <v>#N/A</v>
      </c>
      <c r="S16" s="25" t="e">
        <f t="shared" si="10"/>
        <v>#N/A</v>
      </c>
      <c r="T16" s="26" t="e">
        <f t="shared" si="11"/>
        <v>#N/A</v>
      </c>
      <c r="U16" s="26" t="e">
        <f t="shared" si="12"/>
        <v>#N/A</v>
      </c>
      <c r="V16" s="25" t="e">
        <f t="shared" si="20"/>
        <v>#N/A</v>
      </c>
      <c r="W16" s="25" t="e">
        <f t="shared" si="21"/>
        <v>#N/A</v>
      </c>
      <c r="X16" s="25" t="e">
        <f t="shared" si="22"/>
        <v>#N/A</v>
      </c>
      <c r="Y16" s="25" t="e">
        <f t="shared" si="0"/>
        <v>#N/A</v>
      </c>
      <c r="Z16" s="25" t="e">
        <f t="shared" si="23"/>
        <v>#N/A</v>
      </c>
      <c r="AA16" s="25" t="e">
        <f t="shared" si="24"/>
        <v>#N/A</v>
      </c>
      <c r="AB16" s="25" t="e">
        <f t="shared" si="25"/>
        <v>#N/A</v>
      </c>
      <c r="AC16" s="25" t="e">
        <f>IF(ISNA(L16),NA(),ABS(MAX($B16:K16)-MIN($B16:K16)))</f>
        <v>#N/A</v>
      </c>
      <c r="AD16" s="25" t="e">
        <f t="shared" si="1"/>
        <v>#N/A</v>
      </c>
      <c r="AE16" s="25" t="e">
        <f t="shared" si="13"/>
        <v>#N/A</v>
      </c>
      <c r="AF16" s="25" t="e">
        <f t="shared" si="14"/>
        <v>#N/A</v>
      </c>
      <c r="AG16" s="25" t="e">
        <f t="shared" si="15"/>
        <v>#N/A</v>
      </c>
      <c r="AH16" s="25" t="e">
        <f t="shared" si="16"/>
        <v>#N/A</v>
      </c>
      <c r="AI16" s="25" t="e">
        <f t="shared" si="17"/>
        <v>#N/A</v>
      </c>
      <c r="AJ16" s="25" t="e">
        <f t="shared" si="2"/>
        <v>#N/A</v>
      </c>
      <c r="AK16" s="25">
        <f t="array" ref="AK16">SUM(IF(ISNUMBER($B16:$K16),($B16:$K16-$L16)^2,0))</f>
        <v>0</v>
      </c>
      <c r="AL16" s="25" t="str">
        <f>IF(ISNA(S16),"",STDEV($B16:K16))</f>
        <v/>
      </c>
      <c r="AM16" s="25">
        <f>COUNT($B:$B)</f>
        <v>0</v>
      </c>
      <c r="AN16" s="25">
        <v>0.223</v>
      </c>
      <c r="AO16" s="25">
        <v>1.7769999999999999</v>
      </c>
      <c r="AP16" s="25">
        <v>0.308</v>
      </c>
      <c r="AQ16" s="25">
        <v>30.78</v>
      </c>
      <c r="AR16" s="25">
        <v>0.97299999999999998</v>
      </c>
      <c r="AS16" s="25" t="str">
        <f t="shared" si="18"/>
        <v/>
      </c>
      <c r="AT16" s="25" t="e">
        <f t="shared" ca="1" si="3"/>
        <v>#VALUE!</v>
      </c>
      <c r="AV16" s="2">
        <v>8</v>
      </c>
      <c r="AW16" s="27" t="e">
        <f t="shared" si="27"/>
        <v>#DIV/0!</v>
      </c>
      <c r="AX16" s="2">
        <f>COUNTIF($B:$K,"&lt;"&amp;AW16)-SUM(AX$9:AX15)</f>
        <v>0</v>
      </c>
      <c r="AY16" s="2" t="e">
        <f t="shared" si="26"/>
        <v>#DIV/0!</v>
      </c>
      <c r="AZ16" s="2">
        <f t="shared" si="19"/>
        <v>0</v>
      </c>
    </row>
    <row r="17" spans="1:62" ht="19.600000000000001" customHeight="1">
      <c r="A17" s="23">
        <v>10</v>
      </c>
      <c r="B17" s="53"/>
      <c r="C17" s="53"/>
      <c r="D17" s="53"/>
      <c r="E17" s="53"/>
      <c r="F17" s="53"/>
      <c r="G17" s="16"/>
      <c r="H17" s="17"/>
      <c r="I17" s="17"/>
      <c r="J17" s="17"/>
      <c r="K17" s="17"/>
      <c r="L17" s="24" t="e">
        <f t="shared" si="4"/>
        <v>#N/A</v>
      </c>
      <c r="M17" s="25" t="e">
        <f t="shared" si="5"/>
        <v>#N/A</v>
      </c>
      <c r="N17" s="25" t="e">
        <f t="shared" si="6"/>
        <v>#N/A</v>
      </c>
      <c r="O17" s="25" t="e">
        <f t="shared" si="7"/>
        <v>#N/A</v>
      </c>
      <c r="P17" s="25" t="e">
        <f t="array" ref="P17">IF(ISNA(L17),NA(),IF(ROW(L17)&lt;$BH$25,AM$18,AM$20))</f>
        <v>#N/A</v>
      </c>
      <c r="Q17" s="25" t="e">
        <f t="shared" si="8"/>
        <v>#N/A</v>
      </c>
      <c r="R17" s="25" t="e">
        <f t="shared" si="9"/>
        <v>#N/A</v>
      </c>
      <c r="S17" s="25" t="e">
        <f t="shared" si="10"/>
        <v>#N/A</v>
      </c>
      <c r="T17" s="26" t="e">
        <f t="shared" si="11"/>
        <v>#N/A</v>
      </c>
      <c r="U17" s="26" t="e">
        <f t="shared" si="12"/>
        <v>#N/A</v>
      </c>
      <c r="V17" s="25" t="e">
        <f t="shared" si="20"/>
        <v>#N/A</v>
      </c>
      <c r="W17" s="25" t="e">
        <f t="shared" si="21"/>
        <v>#N/A</v>
      </c>
      <c r="X17" s="25" t="e">
        <f t="shared" si="22"/>
        <v>#N/A</v>
      </c>
      <c r="Y17" s="25" t="e">
        <f t="shared" si="0"/>
        <v>#N/A</v>
      </c>
      <c r="Z17" s="25" t="e">
        <f t="shared" si="23"/>
        <v>#N/A</v>
      </c>
      <c r="AA17" s="25" t="e">
        <f t="shared" si="24"/>
        <v>#N/A</v>
      </c>
      <c r="AB17" s="25" t="e">
        <f t="shared" si="25"/>
        <v>#N/A</v>
      </c>
      <c r="AC17" s="25" t="e">
        <f>IF(ISNA(L17),NA(),ABS(MAX($B17:K17)-MIN($B17:K17)))</f>
        <v>#N/A</v>
      </c>
      <c r="AD17" s="25" t="e">
        <f t="shared" si="1"/>
        <v>#N/A</v>
      </c>
      <c r="AE17" s="25" t="e">
        <f t="shared" si="13"/>
        <v>#N/A</v>
      </c>
      <c r="AF17" s="25" t="e">
        <f t="shared" si="14"/>
        <v>#N/A</v>
      </c>
      <c r="AG17" s="25" t="e">
        <f t="shared" si="15"/>
        <v>#N/A</v>
      </c>
      <c r="AH17" s="25" t="e">
        <f t="shared" si="16"/>
        <v>#N/A</v>
      </c>
      <c r="AI17" s="25" t="e">
        <f t="shared" si="17"/>
        <v>#N/A</v>
      </c>
      <c r="AJ17" s="25" t="e">
        <f t="shared" si="2"/>
        <v>#N/A</v>
      </c>
      <c r="AK17" s="25">
        <f t="array" ref="AK17">SUM(IF(ISNUMBER($B17:$K17),($B17:$K17-$L17)^2,0))</f>
        <v>0</v>
      </c>
      <c r="AL17" s="25" t="str">
        <f>IF(ISNA(S17),"",STDEV($B17:K17))</f>
        <v/>
      </c>
      <c r="AM17" s="25" t="s">
        <v>32</v>
      </c>
      <c r="AN17" s="25">
        <v>0.25600000000000001</v>
      </c>
      <c r="AO17" s="25">
        <v>1.744</v>
      </c>
      <c r="AP17" s="25">
        <v>0.28499999999999998</v>
      </c>
      <c r="AQ17" s="25">
        <v>3.173</v>
      </c>
      <c r="AR17" s="25">
        <v>0.97499999999999998</v>
      </c>
      <c r="AS17" s="25" t="str">
        <f t="shared" si="18"/>
        <v/>
      </c>
      <c r="AT17" s="25" t="e">
        <f t="shared" ca="1" si="3"/>
        <v>#VALUE!</v>
      </c>
      <c r="AV17" s="2">
        <v>9</v>
      </c>
      <c r="AW17" s="27" t="e">
        <f t="shared" si="27"/>
        <v>#DIV/0!</v>
      </c>
      <c r="AX17" s="2">
        <f>COUNTIF($B:$K,"&lt;"&amp;AW17)-SUM(AX$9:AX16)</f>
        <v>0</v>
      </c>
      <c r="AY17" s="2" t="e">
        <f t="shared" si="26"/>
        <v>#DIV/0!</v>
      </c>
      <c r="AZ17" s="2">
        <f t="shared" si="19"/>
        <v>0</v>
      </c>
      <c r="BH17" s="35" t="s">
        <v>14</v>
      </c>
    </row>
    <row r="18" spans="1:62" ht="19.600000000000001" customHeight="1">
      <c r="A18" s="23">
        <v>11</v>
      </c>
      <c r="B18" s="53"/>
      <c r="C18" s="53"/>
      <c r="D18" s="53"/>
      <c r="E18" s="53"/>
      <c r="F18" s="53"/>
      <c r="G18" s="16"/>
      <c r="H18" s="17"/>
      <c r="I18" s="17"/>
      <c r="J18" s="17"/>
      <c r="K18" s="17"/>
      <c r="L18" s="24" t="e">
        <f t="shared" si="4"/>
        <v>#N/A</v>
      </c>
      <c r="M18" s="25" t="e">
        <f t="shared" si="5"/>
        <v>#N/A</v>
      </c>
      <c r="N18" s="25" t="e">
        <f t="shared" si="6"/>
        <v>#N/A</v>
      </c>
      <c r="O18" s="25" t="e">
        <f t="shared" si="7"/>
        <v>#N/A</v>
      </c>
      <c r="P18" s="25" t="e">
        <f t="array" ref="P18">IF(ISNA(L18),NA(),IF(ROW(L18)&lt;$BH$25,AM$18,AM$20))</f>
        <v>#N/A</v>
      </c>
      <c r="Q18" s="25" t="e">
        <f t="shared" si="8"/>
        <v>#N/A</v>
      </c>
      <c r="R18" s="25" t="e">
        <f t="shared" si="9"/>
        <v>#N/A</v>
      </c>
      <c r="S18" s="25" t="e">
        <f t="shared" si="10"/>
        <v>#N/A</v>
      </c>
      <c r="T18" s="26" t="e">
        <f t="shared" si="11"/>
        <v>#N/A</v>
      </c>
      <c r="U18" s="26" t="e">
        <f t="shared" si="12"/>
        <v>#N/A</v>
      </c>
      <c r="V18" s="25" t="e">
        <f t="shared" si="20"/>
        <v>#N/A</v>
      </c>
      <c r="W18" s="25" t="e">
        <f t="shared" si="21"/>
        <v>#N/A</v>
      </c>
      <c r="X18" s="25" t="e">
        <f t="shared" si="22"/>
        <v>#N/A</v>
      </c>
      <c r="Y18" s="25" t="e">
        <f t="shared" si="0"/>
        <v>#N/A</v>
      </c>
      <c r="Z18" s="25" t="e">
        <f t="shared" si="23"/>
        <v>#N/A</v>
      </c>
      <c r="AA18" s="25" t="e">
        <f t="shared" si="24"/>
        <v>#N/A</v>
      </c>
      <c r="AB18" s="25" t="e">
        <f t="shared" si="25"/>
        <v>#N/A</v>
      </c>
      <c r="AC18" s="25" t="e">
        <f>IF(ISNA(L18),NA(),ABS(MAX($B18:K18)-MIN($B18:K18)))</f>
        <v>#N/A</v>
      </c>
      <c r="AD18" s="25" t="e">
        <f t="shared" si="1"/>
        <v>#N/A</v>
      </c>
      <c r="AE18" s="25" t="e">
        <f t="shared" si="13"/>
        <v>#N/A</v>
      </c>
      <c r="AF18" s="25" t="e">
        <f t="shared" si="14"/>
        <v>#N/A</v>
      </c>
      <c r="AG18" s="25" t="e">
        <f t="shared" si="15"/>
        <v>#N/A</v>
      </c>
      <c r="AH18" s="25" t="e">
        <f t="shared" si="16"/>
        <v>#N/A</v>
      </c>
      <c r="AI18" s="25" t="e">
        <f t="shared" si="17"/>
        <v>#N/A</v>
      </c>
      <c r="AJ18" s="25" t="e">
        <f t="shared" si="2"/>
        <v>#N/A</v>
      </c>
      <c r="AK18" s="25">
        <f t="array" ref="AK18">SUM(IF(ISNUMBER($B18:$K18),($B18:$K18-$L18)^2,0))</f>
        <v>0</v>
      </c>
      <c r="AL18" s="25" t="str">
        <f>IF(ISNA(S18),"",STDEV($B18:K18))</f>
        <v/>
      </c>
      <c r="AM18" s="25">
        <f t="array" aca="1" ref="AM18" ca="1">AVERAGE(IF(ISNUMBER(OFFSET(L$8,0,0,MIN(MATCH(9.99999999999999E+307,(L8:L10006)),BH$25-2),1)),OFFSET(L$8,0,0,MIN(MATCH(9.99999999999999E+307,(L8:L10006)),BH$25-2),1)))</f>
        <v>0</v>
      </c>
      <c r="AN18" s="25">
        <v>0.28299999999999997</v>
      </c>
      <c r="AO18" s="25">
        <v>1.7170000000000001</v>
      </c>
      <c r="AP18" s="25">
        <v>0.26600000000000001</v>
      </c>
      <c r="AQ18" s="25">
        <v>3.258</v>
      </c>
      <c r="AR18" s="25">
        <v>0.97799999999999998</v>
      </c>
      <c r="AS18" s="25" t="str">
        <f t="shared" si="18"/>
        <v/>
      </c>
      <c r="AT18" s="25" t="e">
        <f t="shared" ca="1" si="3"/>
        <v>#VALUE!</v>
      </c>
      <c r="AV18" s="2">
        <v>10</v>
      </c>
      <c r="AW18" s="27" t="e">
        <f t="shared" si="27"/>
        <v>#DIV/0!</v>
      </c>
      <c r="AX18" s="2">
        <f>COUNTIF($B:$K,"&lt;"&amp;AW18)-SUM(AX$9:AX17)</f>
        <v>0</v>
      </c>
      <c r="AY18" s="2" t="e">
        <f t="shared" si="26"/>
        <v>#DIV/0!</v>
      </c>
      <c r="AZ18" s="2">
        <f t="shared" si="19"/>
        <v>0</v>
      </c>
      <c r="BH18" s="55"/>
      <c r="BJ18" s="48" t="s">
        <v>18</v>
      </c>
    </row>
    <row r="19" spans="1:62" ht="19.600000000000001" customHeight="1">
      <c r="A19" s="23">
        <v>12</v>
      </c>
      <c r="B19" s="53"/>
      <c r="C19" s="53"/>
      <c r="D19" s="53"/>
      <c r="E19" s="53"/>
      <c r="F19" s="53"/>
      <c r="G19" s="16"/>
      <c r="H19" s="17"/>
      <c r="I19" s="17"/>
      <c r="J19" s="17"/>
      <c r="K19" s="17"/>
      <c r="L19" s="24" t="e">
        <f t="shared" si="4"/>
        <v>#N/A</v>
      </c>
      <c r="M19" s="25" t="e">
        <f t="shared" si="5"/>
        <v>#N/A</v>
      </c>
      <c r="N19" s="25" t="e">
        <f t="shared" si="6"/>
        <v>#N/A</v>
      </c>
      <c r="O19" s="25" t="e">
        <f t="shared" si="7"/>
        <v>#N/A</v>
      </c>
      <c r="P19" s="25" t="e">
        <f t="array" ref="P19">IF(ISNA(L19),NA(),IF(ROW(L19)&lt;$BH$25,AM$18,AM$20))</f>
        <v>#N/A</v>
      </c>
      <c r="Q19" s="25" t="e">
        <f t="shared" si="8"/>
        <v>#N/A</v>
      </c>
      <c r="R19" s="25" t="e">
        <f t="shared" si="9"/>
        <v>#N/A</v>
      </c>
      <c r="S19" s="25" t="e">
        <f t="shared" si="10"/>
        <v>#N/A</v>
      </c>
      <c r="T19" s="26" t="e">
        <f t="shared" si="11"/>
        <v>#N/A</v>
      </c>
      <c r="U19" s="26" t="e">
        <f t="shared" si="12"/>
        <v>#N/A</v>
      </c>
      <c r="V19" s="25" t="e">
        <f t="shared" si="20"/>
        <v>#N/A</v>
      </c>
      <c r="W19" s="25" t="e">
        <f t="shared" si="21"/>
        <v>#N/A</v>
      </c>
      <c r="X19" s="25" t="e">
        <f t="shared" si="22"/>
        <v>#N/A</v>
      </c>
      <c r="Y19" s="25" t="e">
        <f t="shared" si="0"/>
        <v>#N/A</v>
      </c>
      <c r="Z19" s="25" t="e">
        <f t="shared" si="23"/>
        <v>#N/A</v>
      </c>
      <c r="AA19" s="25" t="e">
        <f t="shared" si="24"/>
        <v>#N/A</v>
      </c>
      <c r="AB19" s="25" t="e">
        <f t="shared" si="25"/>
        <v>#N/A</v>
      </c>
      <c r="AC19" s="25" t="e">
        <f>IF(ISNA(L19),NA(),ABS(MAX($B19:K19)-MIN($B19:K19)))</f>
        <v>#N/A</v>
      </c>
      <c r="AD19" s="25" t="e">
        <f t="shared" si="1"/>
        <v>#N/A</v>
      </c>
      <c r="AE19" s="25" t="e">
        <f t="shared" si="13"/>
        <v>#N/A</v>
      </c>
      <c r="AF19" s="25" t="e">
        <f t="shared" si="14"/>
        <v>#N/A</v>
      </c>
      <c r="AG19" s="25" t="e">
        <f t="shared" si="15"/>
        <v>#N/A</v>
      </c>
      <c r="AH19" s="25" t="e">
        <f t="shared" si="16"/>
        <v>#N/A</v>
      </c>
      <c r="AI19" s="25" t="e">
        <f t="shared" si="17"/>
        <v>#N/A</v>
      </c>
      <c r="AJ19" s="25" t="e">
        <f t="shared" si="2"/>
        <v>#N/A</v>
      </c>
      <c r="AK19" s="25">
        <f t="array" ref="AK19">SUM(IF(ISNUMBER($B19:$K19),($B19:$K19-$L19)^2,0))</f>
        <v>0</v>
      </c>
      <c r="AL19" s="25" t="str">
        <f>IF(ISNA(S19),"",STDEV($B19:K19))</f>
        <v/>
      </c>
      <c r="AM19" s="25" t="s">
        <v>33</v>
      </c>
      <c r="AN19" s="25">
        <v>0.307</v>
      </c>
      <c r="AO19" s="25">
        <v>1.6930000000000001</v>
      </c>
      <c r="AP19" s="25">
        <v>0.249</v>
      </c>
      <c r="AQ19" s="25">
        <v>3.3359999999999999</v>
      </c>
      <c r="AR19" s="25">
        <v>0.97899999999999998</v>
      </c>
      <c r="AS19" s="25" t="str">
        <f t="shared" si="18"/>
        <v/>
      </c>
      <c r="AT19" s="25" t="e">
        <f t="shared" ca="1" si="3"/>
        <v>#VALUE!</v>
      </c>
      <c r="AV19" s="2">
        <v>11</v>
      </c>
      <c r="AW19" s="27" t="e">
        <f t="shared" si="27"/>
        <v>#DIV/0!</v>
      </c>
      <c r="AX19" s="2">
        <f>COUNTIF($B:$K,"&lt;"&amp;AW19)-SUM(AX$9:AX18)</f>
        <v>0</v>
      </c>
      <c r="AY19" s="2" t="e">
        <f t="shared" si="26"/>
        <v>#DIV/0!</v>
      </c>
      <c r="AZ19" s="2">
        <f t="shared" si="19"/>
        <v>0</v>
      </c>
      <c r="BH19" s="35" t="s">
        <v>17</v>
      </c>
      <c r="BJ19" s="36" t="str">
        <f>IF(BH18="","*",IF(BH20="","*",(BH18-BH20)/(6*BA8)))</f>
        <v>*</v>
      </c>
    </row>
    <row r="20" spans="1:62" ht="19.600000000000001" customHeight="1">
      <c r="A20" s="23">
        <v>13</v>
      </c>
      <c r="B20" s="53"/>
      <c r="C20" s="53"/>
      <c r="D20" s="53"/>
      <c r="E20" s="53"/>
      <c r="F20" s="53"/>
      <c r="G20" s="16"/>
      <c r="H20" s="17"/>
      <c r="I20" s="17"/>
      <c r="J20" s="17"/>
      <c r="K20" s="17"/>
      <c r="L20" s="24" t="e">
        <f t="shared" si="4"/>
        <v>#N/A</v>
      </c>
      <c r="M20" s="25" t="e">
        <f t="shared" si="5"/>
        <v>#N/A</v>
      </c>
      <c r="N20" s="25" t="e">
        <f t="shared" si="6"/>
        <v>#N/A</v>
      </c>
      <c r="O20" s="25" t="e">
        <f t="shared" si="7"/>
        <v>#N/A</v>
      </c>
      <c r="P20" s="25" t="e">
        <f t="array" ref="P20">IF(ISNA(L20),NA(),IF(ROW(L20)&lt;$BH$25,AM$18,AM$20))</f>
        <v>#N/A</v>
      </c>
      <c r="Q20" s="25" t="e">
        <f t="shared" si="8"/>
        <v>#N/A</v>
      </c>
      <c r="R20" s="25" t="e">
        <f t="shared" si="9"/>
        <v>#N/A</v>
      </c>
      <c r="S20" s="25" t="e">
        <f t="shared" si="10"/>
        <v>#N/A</v>
      </c>
      <c r="T20" s="26" t="e">
        <f t="shared" si="11"/>
        <v>#N/A</v>
      </c>
      <c r="U20" s="26" t="e">
        <f t="shared" si="12"/>
        <v>#N/A</v>
      </c>
      <c r="V20" s="25" t="e">
        <f t="shared" si="20"/>
        <v>#N/A</v>
      </c>
      <c r="W20" s="25" t="e">
        <f t="shared" si="21"/>
        <v>#N/A</v>
      </c>
      <c r="X20" s="25" t="e">
        <f t="shared" si="22"/>
        <v>#N/A</v>
      </c>
      <c r="Y20" s="25" t="e">
        <f t="shared" si="0"/>
        <v>#N/A</v>
      </c>
      <c r="Z20" s="25" t="e">
        <f t="shared" si="23"/>
        <v>#N/A</v>
      </c>
      <c r="AA20" s="25" t="e">
        <f t="shared" si="24"/>
        <v>#N/A</v>
      </c>
      <c r="AB20" s="25" t="e">
        <f t="shared" si="25"/>
        <v>#N/A</v>
      </c>
      <c r="AC20" s="25" t="e">
        <f>IF(ISNA(L20),NA(),ABS(MAX($B20:K20)-MIN($B20:K20)))</f>
        <v>#N/A</v>
      </c>
      <c r="AD20" s="25" t="e">
        <f t="shared" si="1"/>
        <v>#N/A</v>
      </c>
      <c r="AE20" s="25" t="e">
        <f t="shared" si="13"/>
        <v>#N/A</v>
      </c>
      <c r="AF20" s="25" t="e">
        <f t="shared" si="14"/>
        <v>#N/A</v>
      </c>
      <c r="AG20" s="25" t="e">
        <f t="shared" si="15"/>
        <v>#N/A</v>
      </c>
      <c r="AH20" s="25" t="e">
        <f t="shared" si="16"/>
        <v>#N/A</v>
      </c>
      <c r="AI20" s="25" t="e">
        <f t="shared" si="17"/>
        <v>#N/A</v>
      </c>
      <c r="AJ20" s="25" t="e">
        <f t="shared" si="2"/>
        <v>#N/A</v>
      </c>
      <c r="AK20" s="25">
        <f t="array" ref="AK20">SUM(IF(ISNUMBER($B20:$K20),($B20:$K20-$L20)^2,0))</f>
        <v>0</v>
      </c>
      <c r="AL20" s="25" t="str">
        <f>IF(ISNA(S20),"",STDEV($B20:K20))</f>
        <v/>
      </c>
      <c r="AM20" s="25">
        <f t="array" aca="1" ref="AM20" ca="1">AVERAGE(IF(ISNUMBER(OFFSET(L$8,BH$25-2,0,MIN(MATCH(9.99999999999999E+307,(L8:L10006)),BH$25-2),1)),OFFSET(L$8,BH$25-2,0,MIN(MATCH(9.99999999999999E+307,(L8:L10006)),BH$25-2),1)))</f>
        <v>0</v>
      </c>
      <c r="AN20" s="25">
        <v>0.32800000000000001</v>
      </c>
      <c r="AO20" s="25">
        <v>1.6719999999999999</v>
      </c>
      <c r="AP20" s="25">
        <v>0.23499999999999999</v>
      </c>
      <c r="AQ20" s="25">
        <v>3.407</v>
      </c>
      <c r="AR20" s="25">
        <v>0.98099999999999998</v>
      </c>
      <c r="AS20" s="25" t="str">
        <f t="shared" si="18"/>
        <v/>
      </c>
      <c r="AT20" s="25" t="e">
        <f t="shared" ca="1" si="3"/>
        <v>#VALUE!</v>
      </c>
      <c r="AV20" s="2">
        <v>12</v>
      </c>
      <c r="AW20" s="27" t="e">
        <f t="shared" si="27"/>
        <v>#DIV/0!</v>
      </c>
      <c r="AX20" s="2">
        <f>COUNTIF($B:$K,"&gt;"&amp;AW19)</f>
        <v>0</v>
      </c>
      <c r="AY20" s="2" t="e">
        <f t="shared" si="26"/>
        <v>#DIV/0!</v>
      </c>
      <c r="AZ20" s="2">
        <f t="shared" si="19"/>
        <v>0</v>
      </c>
      <c r="BH20" s="55"/>
      <c r="BJ20" s="48" t="s">
        <v>19</v>
      </c>
    </row>
    <row r="21" spans="1:62" ht="19.600000000000001" customHeight="1">
      <c r="A21" s="23">
        <v>14</v>
      </c>
      <c r="B21" s="53"/>
      <c r="C21" s="53"/>
      <c r="D21" s="53"/>
      <c r="E21" s="53"/>
      <c r="F21" s="53"/>
      <c r="G21" s="16"/>
      <c r="H21" s="17"/>
      <c r="I21" s="17"/>
      <c r="J21" s="17"/>
      <c r="K21" s="17"/>
      <c r="L21" s="24" t="e">
        <f t="shared" si="4"/>
        <v>#N/A</v>
      </c>
      <c r="M21" s="25" t="e">
        <f t="shared" si="5"/>
        <v>#N/A</v>
      </c>
      <c r="N21" s="25" t="e">
        <f t="shared" si="6"/>
        <v>#N/A</v>
      </c>
      <c r="O21" s="25" t="e">
        <f t="shared" si="7"/>
        <v>#N/A</v>
      </c>
      <c r="P21" s="25" t="e">
        <f t="array" ref="P21">IF(ISNA(L21),NA(),IF(ROW(L21)&lt;$BH$25,AM$18,AM$20))</f>
        <v>#N/A</v>
      </c>
      <c r="Q21" s="25" t="e">
        <f t="shared" si="8"/>
        <v>#N/A</v>
      </c>
      <c r="R21" s="25" t="e">
        <f t="shared" si="9"/>
        <v>#N/A</v>
      </c>
      <c r="S21" s="25" t="e">
        <f t="shared" si="10"/>
        <v>#N/A</v>
      </c>
      <c r="T21" s="26" t="e">
        <f t="shared" si="11"/>
        <v>#N/A</v>
      </c>
      <c r="U21" s="26" t="e">
        <f t="shared" si="12"/>
        <v>#N/A</v>
      </c>
      <c r="V21" s="25" t="e">
        <f t="shared" si="20"/>
        <v>#N/A</v>
      </c>
      <c r="W21" s="25" t="e">
        <f t="shared" si="21"/>
        <v>#N/A</v>
      </c>
      <c r="X21" s="25" t="e">
        <f t="shared" si="22"/>
        <v>#N/A</v>
      </c>
      <c r="Y21" s="25" t="e">
        <f t="shared" si="0"/>
        <v>#N/A</v>
      </c>
      <c r="Z21" s="25" t="e">
        <f t="shared" si="23"/>
        <v>#N/A</v>
      </c>
      <c r="AA21" s="25" t="e">
        <f t="shared" si="24"/>
        <v>#N/A</v>
      </c>
      <c r="AB21" s="25" t="e">
        <f t="shared" si="25"/>
        <v>#N/A</v>
      </c>
      <c r="AC21" s="25" t="e">
        <f>IF(ISNA(L21),NA(),ABS(MAX($B21:K21)-MIN($B21:K21)))</f>
        <v>#N/A</v>
      </c>
      <c r="AD21" s="25" t="e">
        <f t="shared" si="1"/>
        <v>#N/A</v>
      </c>
      <c r="AE21" s="25" t="e">
        <f t="shared" si="13"/>
        <v>#N/A</v>
      </c>
      <c r="AF21" s="25" t="e">
        <f t="shared" si="14"/>
        <v>#N/A</v>
      </c>
      <c r="AG21" s="25" t="e">
        <f t="shared" si="15"/>
        <v>#N/A</v>
      </c>
      <c r="AH21" s="25" t="e">
        <f t="shared" si="16"/>
        <v>#N/A</v>
      </c>
      <c r="AI21" s="25" t="e">
        <f t="shared" si="17"/>
        <v>#N/A</v>
      </c>
      <c r="AJ21" s="25" t="e">
        <f t="shared" si="2"/>
        <v>#N/A</v>
      </c>
      <c r="AK21" s="25">
        <f t="array" ref="AK21">SUM(IF(ISNUMBER($B21:$K21),($B21:$K21-$L21)^2,0))</f>
        <v>0</v>
      </c>
      <c r="AL21" s="25" t="str">
        <f>IF(ISNA(S21),"",STDEV($B21:K21))</f>
        <v/>
      </c>
      <c r="AM21" s="25"/>
      <c r="AN21" s="25">
        <v>0.34699999999999998</v>
      </c>
      <c r="AO21" s="25">
        <v>1.653</v>
      </c>
      <c r="AP21" s="25">
        <v>0.223</v>
      </c>
      <c r="AQ21" s="25">
        <v>3.472</v>
      </c>
      <c r="AR21" s="25">
        <v>0.98199999999999998</v>
      </c>
      <c r="AS21" s="25" t="str">
        <f t="shared" si="18"/>
        <v/>
      </c>
      <c r="AT21" s="25" t="e">
        <f t="shared" ca="1" si="3"/>
        <v>#VALUE!</v>
      </c>
      <c r="AV21" s="2">
        <v>13</v>
      </c>
      <c r="AW21" s="27" t="e">
        <f t="shared" si="27"/>
        <v>#DIV/0!</v>
      </c>
      <c r="AX21" s="2">
        <f>COUNTIF($B:$K,"&gt;"&amp;AW20)</f>
        <v>0</v>
      </c>
      <c r="AY21" s="2" t="e">
        <f>NORMDIST(AW21,$AX$8,AW$8,FALSE)</f>
        <v>#DIV/0!</v>
      </c>
      <c r="AZ21" s="2">
        <f t="shared" si="19"/>
        <v>0</v>
      </c>
      <c r="BJ21" s="36" t="str">
        <f>IF(BH18="",BJ25,IF(BH20="",BJ23,MIN(BJ23,BJ25)))</f>
        <v>*</v>
      </c>
    </row>
    <row r="22" spans="1:62" ht="19.600000000000001" customHeight="1">
      <c r="A22" s="23">
        <v>15</v>
      </c>
      <c r="B22" s="53"/>
      <c r="C22" s="53"/>
      <c r="D22" s="53"/>
      <c r="E22" s="53"/>
      <c r="F22" s="53"/>
      <c r="G22" s="16"/>
      <c r="H22" s="17"/>
      <c r="I22" s="17"/>
      <c r="J22" s="17"/>
      <c r="K22" s="17"/>
      <c r="L22" s="24" t="e">
        <f t="shared" si="4"/>
        <v>#N/A</v>
      </c>
      <c r="M22" s="25" t="e">
        <f t="shared" si="5"/>
        <v>#N/A</v>
      </c>
      <c r="N22" s="25" t="e">
        <f t="shared" si="6"/>
        <v>#N/A</v>
      </c>
      <c r="O22" s="25" t="e">
        <f t="shared" si="7"/>
        <v>#N/A</v>
      </c>
      <c r="P22" s="25" t="e">
        <f t="array" ref="P22">IF(ISNA(L22),NA(),IF(ROW(L22)&lt;$BH$25,AM$18,AM$20))</f>
        <v>#N/A</v>
      </c>
      <c r="Q22" s="25" t="e">
        <f t="shared" si="8"/>
        <v>#N/A</v>
      </c>
      <c r="R22" s="25" t="e">
        <f t="shared" si="9"/>
        <v>#N/A</v>
      </c>
      <c r="S22" s="25" t="e">
        <f t="shared" si="10"/>
        <v>#N/A</v>
      </c>
      <c r="T22" s="26" t="e">
        <f t="shared" si="11"/>
        <v>#N/A</v>
      </c>
      <c r="U22" s="26" t="e">
        <f t="shared" si="12"/>
        <v>#N/A</v>
      </c>
      <c r="V22" s="25" t="e">
        <f t="shared" si="20"/>
        <v>#N/A</v>
      </c>
      <c r="W22" s="25" t="e">
        <f t="shared" si="21"/>
        <v>#N/A</v>
      </c>
      <c r="X22" s="25" t="e">
        <f t="shared" si="22"/>
        <v>#N/A</v>
      </c>
      <c r="Y22" s="25" t="e">
        <f t="shared" si="0"/>
        <v>#N/A</v>
      </c>
      <c r="Z22" s="25" t="e">
        <f t="shared" si="23"/>
        <v>#N/A</v>
      </c>
      <c r="AA22" s="25" t="e">
        <f t="shared" si="24"/>
        <v>#N/A</v>
      </c>
      <c r="AB22" s="25" t="e">
        <f t="shared" si="25"/>
        <v>#N/A</v>
      </c>
      <c r="AC22" s="25" t="e">
        <f>IF(ISNA(L22),NA(),ABS(MAX($B22:K22)-MIN($B22:K22)))</f>
        <v>#N/A</v>
      </c>
      <c r="AD22" s="25" t="e">
        <f t="shared" si="1"/>
        <v>#N/A</v>
      </c>
      <c r="AE22" s="25" t="e">
        <f t="shared" si="13"/>
        <v>#N/A</v>
      </c>
      <c r="AF22" s="25" t="e">
        <f t="shared" si="14"/>
        <v>#N/A</v>
      </c>
      <c r="AG22" s="25" t="e">
        <f t="shared" si="15"/>
        <v>#N/A</v>
      </c>
      <c r="AH22" s="25" t="e">
        <f t="shared" si="16"/>
        <v>#N/A</v>
      </c>
      <c r="AI22" s="25" t="e">
        <f t="shared" si="17"/>
        <v>#N/A</v>
      </c>
      <c r="AJ22" s="25" t="e">
        <f t="shared" si="2"/>
        <v>#N/A</v>
      </c>
      <c r="AK22" s="25">
        <f t="array" ref="AK22">SUM(IF(ISNUMBER($B22:$K22),($B22:$K22-$L22)^2,0))</f>
        <v>0</v>
      </c>
      <c r="AL22" s="25" t="str">
        <f>IF(ISNA(S22),"",STDEV($B22:K22))</f>
        <v/>
      </c>
      <c r="AM22" s="25" t="s">
        <v>34</v>
      </c>
      <c r="AN22" s="25">
        <v>0.36299999999999999</v>
      </c>
      <c r="AO22" s="25">
        <v>1.637</v>
      </c>
      <c r="AP22" s="25">
        <v>0.21199999999999999</v>
      </c>
      <c r="AQ22" s="25">
        <v>3.532</v>
      </c>
      <c r="AR22" s="25">
        <v>0.98299999999999998</v>
      </c>
      <c r="AS22" s="25" t="str">
        <f t="shared" si="18"/>
        <v/>
      </c>
      <c r="AT22" s="25" t="e">
        <f t="shared" ca="1" si="3"/>
        <v>#VALUE!</v>
      </c>
      <c r="AV22" s="2">
        <v>14</v>
      </c>
      <c r="AW22" s="27" t="e">
        <f t="shared" si="27"/>
        <v>#DIV/0!</v>
      </c>
      <c r="AX22" s="2">
        <f>COUNTIF($B:$K,"&gt;"&amp;AW21)</f>
        <v>0</v>
      </c>
      <c r="AY22" s="2" t="e">
        <f>NORMDIST(AW22,$AX$8,AW$8,FALSE)</f>
        <v>#DIV/0!</v>
      </c>
      <c r="AZ22" s="2">
        <f t="shared" si="19"/>
        <v>0</v>
      </c>
      <c r="BH22" s="48" t="s">
        <v>22</v>
      </c>
      <c r="BJ22" s="48" t="s">
        <v>20</v>
      </c>
    </row>
    <row r="23" spans="1:62" ht="19.600000000000001" customHeight="1">
      <c r="A23" s="23">
        <v>16</v>
      </c>
      <c r="B23" s="53"/>
      <c r="C23" s="53"/>
      <c r="D23" s="53"/>
      <c r="E23" s="53"/>
      <c r="F23" s="53"/>
      <c r="G23" s="16"/>
      <c r="H23" s="17"/>
      <c r="I23" s="17"/>
      <c r="J23" s="17"/>
      <c r="K23" s="17"/>
      <c r="L23" s="24" t="e">
        <f t="shared" si="4"/>
        <v>#N/A</v>
      </c>
      <c r="M23" s="25" t="e">
        <f t="shared" si="5"/>
        <v>#N/A</v>
      </c>
      <c r="N23" s="25" t="e">
        <f t="shared" si="6"/>
        <v>#N/A</v>
      </c>
      <c r="O23" s="25" t="e">
        <f t="shared" si="7"/>
        <v>#N/A</v>
      </c>
      <c r="P23" s="25" t="e">
        <f t="array" ref="P23">IF(ISNA(L23),NA(),IF(ROW(L23)&lt;$BH$25,AM$18,AM$20))</f>
        <v>#N/A</v>
      </c>
      <c r="Q23" s="25" t="e">
        <f t="shared" si="8"/>
        <v>#N/A</v>
      </c>
      <c r="R23" s="25" t="e">
        <f t="shared" si="9"/>
        <v>#N/A</v>
      </c>
      <c r="S23" s="25" t="e">
        <f t="shared" si="10"/>
        <v>#N/A</v>
      </c>
      <c r="T23" s="26" t="e">
        <f t="shared" si="11"/>
        <v>#N/A</v>
      </c>
      <c r="U23" s="26" t="e">
        <f t="shared" si="12"/>
        <v>#N/A</v>
      </c>
      <c r="V23" s="25" t="e">
        <f t="shared" si="20"/>
        <v>#N/A</v>
      </c>
      <c r="W23" s="25" t="e">
        <f t="shared" si="21"/>
        <v>#N/A</v>
      </c>
      <c r="X23" s="25" t="e">
        <f t="shared" si="22"/>
        <v>#N/A</v>
      </c>
      <c r="Y23" s="25" t="e">
        <f t="shared" si="0"/>
        <v>#N/A</v>
      </c>
      <c r="Z23" s="25" t="e">
        <f t="shared" si="23"/>
        <v>#N/A</v>
      </c>
      <c r="AA23" s="25" t="e">
        <f t="shared" si="24"/>
        <v>#N/A</v>
      </c>
      <c r="AB23" s="25" t="e">
        <f t="shared" si="25"/>
        <v>#N/A</v>
      </c>
      <c r="AC23" s="25" t="e">
        <f>IF(ISNA(L23),NA(),ABS(MAX($B23:K23)-MIN($B23:K23)))</f>
        <v>#N/A</v>
      </c>
      <c r="AD23" s="25" t="e">
        <f t="shared" si="1"/>
        <v>#N/A</v>
      </c>
      <c r="AE23" s="25" t="e">
        <f t="shared" si="13"/>
        <v>#N/A</v>
      </c>
      <c r="AF23" s="25" t="e">
        <f t="shared" si="14"/>
        <v>#N/A</v>
      </c>
      <c r="AG23" s="25" t="e">
        <f t="shared" si="15"/>
        <v>#N/A</v>
      </c>
      <c r="AH23" s="25" t="e">
        <f t="shared" si="16"/>
        <v>#N/A</v>
      </c>
      <c r="AI23" s="25" t="e">
        <f t="shared" si="17"/>
        <v>#N/A</v>
      </c>
      <c r="AJ23" s="25" t="e">
        <f t="shared" si="2"/>
        <v>#N/A</v>
      </c>
      <c r="AK23" s="25">
        <f t="array" ref="AK23">SUM(IF(ISNUMBER($B23:$K23),($B23:$K23-$L23)^2,0))</f>
        <v>0</v>
      </c>
      <c r="AL23" s="25" t="str">
        <f>IF(ISNA(S23),"",STDEV($B23:K23))</f>
        <v/>
      </c>
      <c r="AM23" s="25">
        <f t="array" aca="1" ref="AM23" ca="1">AVERAGE(IF(ISNUMBER(OFFSET(U$8,0,0,MIN(MATCH(9.99999999999999E+307,(U8:U10006)),BH$25-2),1)),OFFSET(U$8,0,0,MIN(MATCH(9.99999999999999E+307,(U8:U10006)),BH$25-2),1)))</f>
        <v>0</v>
      </c>
      <c r="AN23" s="25">
        <v>0.378</v>
      </c>
      <c r="AO23" s="25">
        <v>1.6220000000000001</v>
      </c>
      <c r="AP23" s="25">
        <v>0.20300000000000001</v>
      </c>
      <c r="AQ23" s="25">
        <v>3.5880000000000001</v>
      </c>
      <c r="AR23" s="25">
        <v>0.98499999999999999</v>
      </c>
      <c r="AS23" s="25" t="str">
        <f t="shared" si="18"/>
        <v/>
      </c>
      <c r="AT23" s="25" t="e">
        <f t="shared" ca="1" si="3"/>
        <v>#VALUE!</v>
      </c>
      <c r="AV23" s="2">
        <v>15</v>
      </c>
      <c r="AW23" s="27" t="e">
        <f t="shared" si="27"/>
        <v>#DIV/0!</v>
      </c>
      <c r="AX23" s="2">
        <f>COUNTIF($B:$K,"&gt;"&amp;AW22)</f>
        <v>0</v>
      </c>
      <c r="AY23" s="2" t="e">
        <f>NORMDIST(AW23,$AX$8,AW$8,FALSE)</f>
        <v>#DIV/0!</v>
      </c>
      <c r="AZ23" s="2">
        <f t="shared" si="19"/>
        <v>0</v>
      </c>
      <c r="BH23" s="48" t="s">
        <v>23</v>
      </c>
      <c r="BJ23" s="36" t="str">
        <f>IF(BH18="","*",(BH$18-AX8)/(3*BA8))</f>
        <v>*</v>
      </c>
    </row>
    <row r="24" spans="1:62" ht="19.600000000000001" customHeight="1">
      <c r="A24" s="23">
        <v>17</v>
      </c>
      <c r="B24" s="53"/>
      <c r="C24" s="53"/>
      <c r="D24" s="53"/>
      <c r="E24" s="53"/>
      <c r="F24" s="53"/>
      <c r="G24" s="16"/>
      <c r="H24" s="17"/>
      <c r="I24" s="17"/>
      <c r="J24" s="17"/>
      <c r="K24" s="17"/>
      <c r="L24" s="24" t="e">
        <f t="shared" si="4"/>
        <v>#N/A</v>
      </c>
      <c r="M24" s="25" t="e">
        <f t="shared" si="5"/>
        <v>#N/A</v>
      </c>
      <c r="N24" s="25" t="e">
        <f t="shared" si="6"/>
        <v>#N/A</v>
      </c>
      <c r="O24" s="25" t="e">
        <f t="shared" si="7"/>
        <v>#N/A</v>
      </c>
      <c r="P24" s="25" t="e">
        <f t="array" ref="P24">IF(ISNA(L24),NA(),IF(ROW(L24)&lt;$BH$25,AM$18,AM$20))</f>
        <v>#N/A</v>
      </c>
      <c r="Q24" s="25" t="e">
        <f t="shared" si="8"/>
        <v>#N/A</v>
      </c>
      <c r="R24" s="25" t="e">
        <f t="shared" si="9"/>
        <v>#N/A</v>
      </c>
      <c r="S24" s="25" t="e">
        <f t="shared" si="10"/>
        <v>#N/A</v>
      </c>
      <c r="T24" s="26" t="e">
        <f t="shared" si="11"/>
        <v>#N/A</v>
      </c>
      <c r="U24" s="26" t="e">
        <f t="shared" si="12"/>
        <v>#N/A</v>
      </c>
      <c r="V24" s="25" t="e">
        <f t="shared" si="20"/>
        <v>#N/A</v>
      </c>
      <c r="W24" s="25" t="e">
        <f t="shared" si="21"/>
        <v>#N/A</v>
      </c>
      <c r="X24" s="25" t="e">
        <f t="shared" si="22"/>
        <v>#N/A</v>
      </c>
      <c r="Y24" s="25" t="e">
        <f t="shared" si="0"/>
        <v>#N/A</v>
      </c>
      <c r="Z24" s="25" t="e">
        <f t="shared" si="23"/>
        <v>#N/A</v>
      </c>
      <c r="AA24" s="25" t="e">
        <f t="shared" si="24"/>
        <v>#N/A</v>
      </c>
      <c r="AB24" s="25" t="e">
        <f t="shared" si="25"/>
        <v>#N/A</v>
      </c>
      <c r="AC24" s="25" t="e">
        <f>IF(ISNA(L24),NA(),ABS(MAX($B24:K24)-MIN($B24:K24)))</f>
        <v>#N/A</v>
      </c>
      <c r="AD24" s="25" t="e">
        <f t="shared" si="1"/>
        <v>#N/A</v>
      </c>
      <c r="AE24" s="25" t="e">
        <f t="shared" si="13"/>
        <v>#N/A</v>
      </c>
      <c r="AF24" s="25" t="e">
        <f t="shared" si="14"/>
        <v>#N/A</v>
      </c>
      <c r="AG24" s="25" t="e">
        <f t="shared" si="15"/>
        <v>#N/A</v>
      </c>
      <c r="AH24" s="25" t="e">
        <f t="shared" si="16"/>
        <v>#N/A</v>
      </c>
      <c r="AI24" s="25" t="e">
        <f t="shared" si="17"/>
        <v>#N/A</v>
      </c>
      <c r="AJ24" s="25" t="e">
        <f t="shared" si="2"/>
        <v>#N/A</v>
      </c>
      <c r="AK24" s="25">
        <f t="array" ref="AK24">SUM(IF(ISNUMBER($B24:$K24),($B24:$K24-$L24)^2,0))</f>
        <v>0</v>
      </c>
      <c r="AL24" s="25" t="str">
        <f>IF(ISNA(S24),"",STDEV($B24:K24))</f>
        <v/>
      </c>
      <c r="AM24" s="25" t="s">
        <v>35</v>
      </c>
      <c r="AN24" s="25">
        <v>0.39100000000000001</v>
      </c>
      <c r="AO24" s="25">
        <v>1.6080000000000001</v>
      </c>
      <c r="AP24" s="25">
        <v>0.19400000000000001</v>
      </c>
      <c r="AQ24" s="25">
        <v>3.64</v>
      </c>
      <c r="AR24" s="25">
        <v>0.98499999999999999</v>
      </c>
      <c r="AS24" s="25" t="str">
        <f t="shared" si="18"/>
        <v/>
      </c>
      <c r="AT24" s="25" t="e">
        <f t="shared" ca="1" si="3"/>
        <v>#VALUE!</v>
      </c>
      <c r="AU24" s="37"/>
      <c r="BH24" s="48" t="s">
        <v>24</v>
      </c>
      <c r="BJ24" s="48" t="s">
        <v>21</v>
      </c>
    </row>
    <row r="25" spans="1:62" ht="19.600000000000001" customHeight="1">
      <c r="A25" s="23">
        <v>18</v>
      </c>
      <c r="B25" s="53"/>
      <c r="C25" s="53"/>
      <c r="D25" s="53"/>
      <c r="E25" s="53"/>
      <c r="F25" s="53"/>
      <c r="G25" s="16"/>
      <c r="H25" s="17"/>
      <c r="I25" s="17"/>
      <c r="J25" s="17"/>
      <c r="K25" s="17"/>
      <c r="L25" s="24" t="e">
        <f t="shared" ref="L25:L40" si="28">IF(ISERROR(AVERAGE($B25:$K25)),NA(),AVERAGE($B25:$K25))</f>
        <v>#N/A</v>
      </c>
      <c r="M25" s="25" t="e">
        <f t="shared" si="5"/>
        <v>#N/A</v>
      </c>
      <c r="N25" s="25" t="e">
        <f t="shared" si="6"/>
        <v>#N/A</v>
      </c>
      <c r="O25" s="25" t="e">
        <f t="shared" si="7"/>
        <v>#N/A</v>
      </c>
      <c r="P25" s="25" t="e">
        <f t="array" ref="P25">IF(ISNA(L25),NA(),IF(ROW(L25)&lt;$BH$25,AM$18,AM$20))</f>
        <v>#N/A</v>
      </c>
      <c r="Q25" s="25" t="e">
        <f t="shared" si="8"/>
        <v>#N/A</v>
      </c>
      <c r="R25" s="25" t="e">
        <f t="shared" si="9"/>
        <v>#N/A</v>
      </c>
      <c r="S25" s="25" t="e">
        <f t="shared" si="10"/>
        <v>#N/A</v>
      </c>
      <c r="T25" s="26" t="e">
        <f t="shared" si="11"/>
        <v>#N/A</v>
      </c>
      <c r="U25" s="26" t="e">
        <f t="shared" si="12"/>
        <v>#N/A</v>
      </c>
      <c r="V25" s="25" t="e">
        <f t="shared" si="20"/>
        <v>#N/A</v>
      </c>
      <c r="W25" s="25" t="e">
        <f t="shared" si="21"/>
        <v>#N/A</v>
      </c>
      <c r="X25" s="25" t="e">
        <f t="shared" si="22"/>
        <v>#N/A</v>
      </c>
      <c r="Y25" s="25" t="e">
        <f t="shared" si="0"/>
        <v>#N/A</v>
      </c>
      <c r="Z25" s="25" t="e">
        <f t="shared" si="23"/>
        <v>#N/A</v>
      </c>
      <c r="AA25" s="25" t="e">
        <f t="shared" si="24"/>
        <v>#N/A</v>
      </c>
      <c r="AB25" s="25" t="e">
        <f t="shared" si="25"/>
        <v>#N/A</v>
      </c>
      <c r="AC25" s="25" t="e">
        <f>IF(ISNA(L25),NA(),ABS(MAX($B25:K25)-MIN($B25:K25)))</f>
        <v>#N/A</v>
      </c>
      <c r="AD25" s="25" t="e">
        <f t="shared" ref="AD25:AD40" si="29">IF(ISNA(AC25),NA(),$AM$12*AG25)</f>
        <v>#N/A</v>
      </c>
      <c r="AE25" s="25" t="e">
        <f t="shared" ref="AE25:AE40" si="30">IF(ISNA(AC25),NA(),(2/3)*(AD25-AG25)+AG25)</f>
        <v>#N/A</v>
      </c>
      <c r="AF25" s="25" t="e">
        <f t="shared" ref="AF25:AF40" si="31">IF(ISNA(AC25),NA(),(1/3)*(AD25-AG25)+AG25)</f>
        <v>#N/A</v>
      </c>
      <c r="AG25" s="25" t="e">
        <f t="shared" si="15"/>
        <v>#N/A</v>
      </c>
      <c r="AH25" s="25" t="e">
        <f t="shared" ref="AH25:AH40" si="32">IF(ISNA(AC25),NA(),(MAX(AG25-(1/3)*(AD25-AG25),0)))</f>
        <v>#N/A</v>
      </c>
      <c r="AI25" s="25" t="e">
        <f t="shared" ref="AI25:AI40" si="33">IF(ISNA(AC25),NA(),MAX(AG25-(2/3)*(AD25-AG25),0))</f>
        <v>#N/A</v>
      </c>
      <c r="AJ25" s="25" t="e">
        <f t="shared" ref="AJ25:AJ40" si="34">IF(ISNA(AC25),NA(),$AM$10*AG25)</f>
        <v>#N/A</v>
      </c>
      <c r="AK25" s="25">
        <f t="array" ref="AK25">SUM(IF(ISNUMBER($B25:$K25),($B25:$K25-$L25)^2,0))</f>
        <v>0</v>
      </c>
      <c r="AL25" s="25" t="str">
        <f>IF(ISNA(S25),"",STDEV($B25:K25))</f>
        <v/>
      </c>
      <c r="AM25" s="25">
        <f t="array" aca="1" ref="AM25" ca="1">AVERAGE(IF(ISNUMBER(OFFSET(U$8,BH$25-2,0,MIN(MATCH(9.99999999999999E+307,(U8:U10006)),BH$25-2),1)),OFFSET(U$8,BH$25-2,0,MIN(MATCH(9.99999999999999E+307,(U8:U10006)),BH$25-2),1)))</f>
        <v>0</v>
      </c>
      <c r="AN25" s="25">
        <v>0.40300000000000002</v>
      </c>
      <c r="AO25" s="25">
        <v>1.597</v>
      </c>
      <c r="AP25" s="25">
        <v>0.187</v>
      </c>
      <c r="AQ25" s="25">
        <v>3.6890000000000001</v>
      </c>
      <c r="AR25" s="25">
        <v>0.98599999999999999</v>
      </c>
      <c r="AS25" s="25" t="str">
        <f t="shared" si="18"/>
        <v/>
      </c>
      <c r="AT25" s="25" t="e">
        <f t="shared" ca="1" si="3"/>
        <v>#VALUE!</v>
      </c>
      <c r="AU25" s="37"/>
      <c r="BH25" s="56"/>
      <c r="BJ25" s="36" t="str">
        <f>IF(BH20="","*",(AX8-BH$20)/(3*BA8))</f>
        <v>*</v>
      </c>
    </row>
    <row r="26" spans="1:62" ht="19.600000000000001" customHeight="1">
      <c r="A26" s="23">
        <v>19</v>
      </c>
      <c r="B26" s="53"/>
      <c r="C26" s="53"/>
      <c r="D26" s="53"/>
      <c r="E26" s="53"/>
      <c r="F26" s="53"/>
      <c r="G26" s="16"/>
      <c r="H26" s="17"/>
      <c r="I26" s="17"/>
      <c r="J26" s="17"/>
      <c r="K26" s="17"/>
      <c r="L26" s="24" t="e">
        <f t="shared" si="28"/>
        <v>#N/A</v>
      </c>
      <c r="M26" s="25" t="e">
        <f t="shared" si="5"/>
        <v>#N/A</v>
      </c>
      <c r="N26" s="25" t="e">
        <f t="shared" si="6"/>
        <v>#N/A</v>
      </c>
      <c r="O26" s="25" t="e">
        <f t="shared" si="7"/>
        <v>#N/A</v>
      </c>
      <c r="P26" s="25" t="e">
        <f t="array" ref="P26">IF(ISNA(L26),NA(),IF(ROW(L26)&lt;$BH$25,AM$18,AM$20))</f>
        <v>#N/A</v>
      </c>
      <c r="Q26" s="25" t="e">
        <f t="shared" si="8"/>
        <v>#N/A</v>
      </c>
      <c r="R26" s="25" t="e">
        <f t="shared" si="9"/>
        <v>#N/A</v>
      </c>
      <c r="S26" s="25" t="e">
        <f t="shared" si="10"/>
        <v>#N/A</v>
      </c>
      <c r="T26" s="26" t="e">
        <f t="shared" si="11"/>
        <v>#N/A</v>
      </c>
      <c r="U26" s="26" t="e">
        <f t="shared" si="12"/>
        <v>#N/A</v>
      </c>
      <c r="V26" s="25" t="e">
        <f t="shared" si="20"/>
        <v>#N/A</v>
      </c>
      <c r="W26" s="25" t="e">
        <f t="shared" si="21"/>
        <v>#N/A</v>
      </c>
      <c r="X26" s="25" t="e">
        <f t="shared" si="22"/>
        <v>#N/A</v>
      </c>
      <c r="Y26" s="25" t="e">
        <f t="shared" si="0"/>
        <v>#N/A</v>
      </c>
      <c r="Z26" s="25" t="e">
        <f t="shared" si="23"/>
        <v>#N/A</v>
      </c>
      <c r="AA26" s="25" t="e">
        <f t="shared" si="24"/>
        <v>#N/A</v>
      </c>
      <c r="AB26" s="25" t="e">
        <f t="shared" si="25"/>
        <v>#N/A</v>
      </c>
      <c r="AC26" s="25" t="e">
        <f>IF(ISNA(L26),NA(),ABS(MAX($B26:K26)-MIN($B26:K26)))</f>
        <v>#N/A</v>
      </c>
      <c r="AD26" s="25" t="e">
        <f t="shared" si="29"/>
        <v>#N/A</v>
      </c>
      <c r="AE26" s="25" t="e">
        <f t="shared" si="30"/>
        <v>#N/A</v>
      </c>
      <c r="AF26" s="25" t="e">
        <f t="shared" si="31"/>
        <v>#N/A</v>
      </c>
      <c r="AG26" s="25" t="e">
        <f t="shared" si="15"/>
        <v>#N/A</v>
      </c>
      <c r="AH26" s="25" t="e">
        <f t="shared" si="32"/>
        <v>#N/A</v>
      </c>
      <c r="AI26" s="25" t="e">
        <f t="shared" si="33"/>
        <v>#N/A</v>
      </c>
      <c r="AJ26" s="25" t="e">
        <f t="shared" si="34"/>
        <v>#N/A</v>
      </c>
      <c r="AK26" s="25">
        <f t="array" ref="AK26">SUM(IF(ISNUMBER($B26:$K26),($B26:$K26-$L26)^2,0))</f>
        <v>0</v>
      </c>
      <c r="AL26" s="25" t="str">
        <f>IF(ISNA(S26),"",STDEV($B26:K26))</f>
        <v/>
      </c>
      <c r="AM26" s="25"/>
      <c r="AN26" s="25">
        <v>0.41499999999999998</v>
      </c>
      <c r="AO26" s="25">
        <v>1.585</v>
      </c>
      <c r="AP26" s="25">
        <v>0.18</v>
      </c>
      <c r="AQ26" s="25">
        <v>3.7349999999999999</v>
      </c>
      <c r="AR26" s="25">
        <v>0.98699999999999999</v>
      </c>
      <c r="AS26" s="25" t="str">
        <f t="shared" si="18"/>
        <v/>
      </c>
      <c r="AT26" s="25" t="e">
        <f t="shared" ca="1" si="3"/>
        <v>#VALUE!</v>
      </c>
      <c r="AU26" s="38" t="s">
        <v>60</v>
      </c>
    </row>
    <row r="27" spans="1:62" ht="19.600000000000001" customHeight="1">
      <c r="A27" s="23">
        <v>20</v>
      </c>
      <c r="B27" s="53"/>
      <c r="C27" s="53"/>
      <c r="D27" s="53"/>
      <c r="E27" s="53"/>
      <c r="F27" s="53"/>
      <c r="G27" s="16"/>
      <c r="H27" s="17"/>
      <c r="I27" s="17"/>
      <c r="J27" s="17"/>
      <c r="K27" s="17"/>
      <c r="L27" s="24" t="e">
        <f t="shared" si="28"/>
        <v>#N/A</v>
      </c>
      <c r="M27" s="25" t="e">
        <f t="shared" si="5"/>
        <v>#N/A</v>
      </c>
      <c r="N27" s="25" t="e">
        <f t="shared" si="6"/>
        <v>#N/A</v>
      </c>
      <c r="O27" s="25" t="e">
        <f t="shared" si="7"/>
        <v>#N/A</v>
      </c>
      <c r="P27" s="25" t="e">
        <f t="array" ref="P27">IF(ISNA(L27),NA(),IF(ROW(L27)&lt;$BH$25,AM$18,AM$20))</f>
        <v>#N/A</v>
      </c>
      <c r="Q27" s="25" t="e">
        <f t="shared" si="8"/>
        <v>#N/A</v>
      </c>
      <c r="R27" s="25" t="e">
        <f t="shared" si="9"/>
        <v>#N/A</v>
      </c>
      <c r="S27" s="25" t="e">
        <f t="shared" si="10"/>
        <v>#N/A</v>
      </c>
      <c r="T27" s="26" t="e">
        <f t="shared" si="11"/>
        <v>#N/A</v>
      </c>
      <c r="U27" s="26" t="e">
        <f t="shared" si="12"/>
        <v>#N/A</v>
      </c>
      <c r="V27" s="25" t="e">
        <f t="shared" si="20"/>
        <v>#N/A</v>
      </c>
      <c r="W27" s="25" t="e">
        <f t="shared" si="21"/>
        <v>#N/A</v>
      </c>
      <c r="X27" s="25" t="e">
        <f t="shared" si="22"/>
        <v>#N/A</v>
      </c>
      <c r="Y27" s="25" t="e">
        <f t="shared" si="0"/>
        <v>#N/A</v>
      </c>
      <c r="Z27" s="25" t="e">
        <f t="shared" si="23"/>
        <v>#N/A</v>
      </c>
      <c r="AA27" s="25" t="e">
        <f t="shared" si="24"/>
        <v>#N/A</v>
      </c>
      <c r="AB27" s="25" t="e">
        <f t="shared" si="25"/>
        <v>#N/A</v>
      </c>
      <c r="AC27" s="25" t="e">
        <f>IF(ISNA(L27),NA(),ABS(MAX($B27:K27)-MIN($B27:K27)))</f>
        <v>#N/A</v>
      </c>
      <c r="AD27" s="25" t="e">
        <f t="shared" si="29"/>
        <v>#N/A</v>
      </c>
      <c r="AE27" s="25" t="e">
        <f t="shared" si="30"/>
        <v>#N/A</v>
      </c>
      <c r="AF27" s="25" t="e">
        <f t="shared" si="31"/>
        <v>#N/A</v>
      </c>
      <c r="AG27" s="25" t="e">
        <f t="shared" si="15"/>
        <v>#N/A</v>
      </c>
      <c r="AH27" s="25" t="e">
        <f t="shared" si="32"/>
        <v>#N/A</v>
      </c>
      <c r="AI27" s="25" t="e">
        <f t="shared" si="33"/>
        <v>#N/A</v>
      </c>
      <c r="AJ27" s="25" t="e">
        <f t="shared" si="34"/>
        <v>#N/A</v>
      </c>
      <c r="AK27" s="25">
        <f t="array" ref="AK27">SUM(IF(ISNUMBER($B27:$K27),($B27:$K27-$L27)^2,0))</f>
        <v>0</v>
      </c>
      <c r="AL27" s="25" t="str">
        <f>IF(ISNA(S27),"",STDEV($B27:K27))</f>
        <v/>
      </c>
      <c r="AM27" s="25" t="s">
        <v>34</v>
      </c>
      <c r="AN27" s="25">
        <v>0.42499999999999999</v>
      </c>
      <c r="AO27" s="25">
        <v>1.575</v>
      </c>
      <c r="AP27" s="25">
        <v>0.17299999999999999</v>
      </c>
      <c r="AQ27" s="25">
        <v>3.778</v>
      </c>
      <c r="AR27" s="25">
        <v>0.98799999999999999</v>
      </c>
      <c r="AS27" s="25" t="str">
        <f t="shared" si="18"/>
        <v/>
      </c>
      <c r="AT27" s="25" t="e">
        <f t="shared" ca="1" si="3"/>
        <v>#VALUE!</v>
      </c>
    </row>
    <row r="28" spans="1:62" ht="19.600000000000001" customHeight="1">
      <c r="A28" s="23">
        <v>21</v>
      </c>
      <c r="B28" s="53"/>
      <c r="C28" s="53"/>
      <c r="D28" s="53"/>
      <c r="E28" s="53"/>
      <c r="F28" s="53"/>
      <c r="G28" s="16"/>
      <c r="H28" s="17"/>
      <c r="I28" s="17"/>
      <c r="J28" s="17"/>
      <c r="K28" s="17"/>
      <c r="L28" s="24" t="e">
        <f t="shared" si="28"/>
        <v>#N/A</v>
      </c>
      <c r="M28" s="25" t="e">
        <f t="shared" si="5"/>
        <v>#N/A</v>
      </c>
      <c r="N28" s="25" t="e">
        <f t="shared" si="6"/>
        <v>#N/A</v>
      </c>
      <c r="O28" s="25" t="e">
        <f t="shared" si="7"/>
        <v>#N/A</v>
      </c>
      <c r="P28" s="25" t="e">
        <f t="array" ref="P28">IF(ISNA(L28),NA(),IF(ROW(L28)&lt;$BH$25,AM$18,AM$20))</f>
        <v>#N/A</v>
      </c>
      <c r="Q28" s="25" t="e">
        <f t="shared" si="8"/>
        <v>#N/A</v>
      </c>
      <c r="R28" s="25" t="e">
        <f t="shared" si="9"/>
        <v>#N/A</v>
      </c>
      <c r="S28" s="25" t="e">
        <f t="shared" si="10"/>
        <v>#N/A</v>
      </c>
      <c r="T28" s="26" t="e">
        <f t="shared" si="11"/>
        <v>#N/A</v>
      </c>
      <c r="U28" s="26" t="e">
        <f t="shared" si="12"/>
        <v>#N/A</v>
      </c>
      <c r="V28" s="25" t="e">
        <f t="shared" si="20"/>
        <v>#N/A</v>
      </c>
      <c r="W28" s="25" t="e">
        <f t="shared" si="21"/>
        <v>#N/A</v>
      </c>
      <c r="X28" s="25" t="e">
        <f t="shared" si="22"/>
        <v>#N/A</v>
      </c>
      <c r="Y28" s="25" t="e">
        <f t="shared" si="0"/>
        <v>#N/A</v>
      </c>
      <c r="Z28" s="25" t="e">
        <f t="shared" si="23"/>
        <v>#N/A</v>
      </c>
      <c r="AA28" s="25" t="e">
        <f t="shared" si="24"/>
        <v>#N/A</v>
      </c>
      <c r="AB28" s="25" t="e">
        <f t="shared" si="25"/>
        <v>#N/A</v>
      </c>
      <c r="AC28" s="25" t="e">
        <f>IF(ISNA(L28),NA(),ABS(MAX($B28:K28)-MIN($B28:K28)))</f>
        <v>#N/A</v>
      </c>
      <c r="AD28" s="25" t="e">
        <f t="shared" si="29"/>
        <v>#N/A</v>
      </c>
      <c r="AE28" s="25" t="e">
        <f t="shared" si="30"/>
        <v>#N/A</v>
      </c>
      <c r="AF28" s="25" t="e">
        <f t="shared" si="31"/>
        <v>#N/A</v>
      </c>
      <c r="AG28" s="25" t="e">
        <f t="shared" si="15"/>
        <v>#N/A</v>
      </c>
      <c r="AH28" s="25" t="e">
        <f t="shared" si="32"/>
        <v>#N/A</v>
      </c>
      <c r="AI28" s="25" t="e">
        <f t="shared" si="33"/>
        <v>#N/A</v>
      </c>
      <c r="AJ28" s="25" t="e">
        <f t="shared" si="34"/>
        <v>#N/A</v>
      </c>
      <c r="AK28" s="25">
        <f t="array" ref="AK28">SUM(IF(ISNUMBER($B28:$K28),($B28:$K28-$L28)^2,0))</f>
        <v>0</v>
      </c>
      <c r="AL28" s="25" t="str">
        <f>IF(ISNA(S28),"",STDEV($B28:K28))</f>
        <v/>
      </c>
      <c r="AM28" s="25">
        <f t="array" aca="1" ref="AM28" ca="1">AVERAGE(IF(ISNUMBER(OFFSET(AC$8,0,0,MIN(MATCH(9.99999999999999E+307,(AC8:AC10006)),BH$25-2),1)),OFFSET(AC$8,0,0,MIN(MATCH(9.99999999999999E+307,(AC8:AC10006)),BH$25-2),1)))</f>
        <v>0</v>
      </c>
      <c r="AN28" s="25">
        <v>0.434</v>
      </c>
      <c r="AO28" s="25">
        <v>1.5660000000000001</v>
      </c>
      <c r="AP28" s="25">
        <v>0.16700000000000001</v>
      </c>
      <c r="AQ28" s="25">
        <v>3.819</v>
      </c>
      <c r="AR28" s="25">
        <v>0.98799999999999999</v>
      </c>
      <c r="AS28" s="25" t="str">
        <f t="shared" si="18"/>
        <v/>
      </c>
      <c r="AT28" s="25" t="e">
        <f t="shared" ca="1" si="3"/>
        <v>#VALUE!</v>
      </c>
    </row>
    <row r="29" spans="1:62" ht="19.600000000000001" customHeight="1">
      <c r="A29" s="23">
        <v>22</v>
      </c>
      <c r="B29" s="53"/>
      <c r="C29" s="53"/>
      <c r="D29" s="53"/>
      <c r="E29" s="53"/>
      <c r="F29" s="53"/>
      <c r="G29" s="16"/>
      <c r="H29" s="17"/>
      <c r="I29" s="17"/>
      <c r="J29" s="17"/>
      <c r="K29" s="17"/>
      <c r="L29" s="24" t="e">
        <f t="shared" si="28"/>
        <v>#N/A</v>
      </c>
      <c r="M29" s="25" t="e">
        <f t="shared" si="5"/>
        <v>#N/A</v>
      </c>
      <c r="N29" s="25" t="e">
        <f t="shared" si="6"/>
        <v>#N/A</v>
      </c>
      <c r="O29" s="25" t="e">
        <f t="shared" si="7"/>
        <v>#N/A</v>
      </c>
      <c r="P29" s="25" t="e">
        <f t="array" ref="P29">IF(ISNA(L29),NA(),IF(ROW(L29)&lt;$BH$25,AM$18,AM$20))</f>
        <v>#N/A</v>
      </c>
      <c r="Q29" s="25" t="e">
        <f t="shared" si="8"/>
        <v>#N/A</v>
      </c>
      <c r="R29" s="25" t="e">
        <f t="shared" si="9"/>
        <v>#N/A</v>
      </c>
      <c r="S29" s="25" t="e">
        <f t="shared" si="10"/>
        <v>#N/A</v>
      </c>
      <c r="T29" s="26" t="e">
        <f t="shared" si="11"/>
        <v>#N/A</v>
      </c>
      <c r="U29" s="26" t="e">
        <f t="shared" si="12"/>
        <v>#N/A</v>
      </c>
      <c r="V29" s="25" t="e">
        <f t="shared" si="20"/>
        <v>#N/A</v>
      </c>
      <c r="W29" s="25" t="e">
        <f t="shared" si="21"/>
        <v>#N/A</v>
      </c>
      <c r="X29" s="25" t="e">
        <f t="shared" si="22"/>
        <v>#N/A</v>
      </c>
      <c r="Y29" s="25" t="e">
        <f t="shared" si="0"/>
        <v>#N/A</v>
      </c>
      <c r="Z29" s="25" t="e">
        <f t="shared" si="23"/>
        <v>#N/A</v>
      </c>
      <c r="AA29" s="25" t="e">
        <f t="shared" si="24"/>
        <v>#N/A</v>
      </c>
      <c r="AB29" s="25" t="e">
        <f t="shared" si="25"/>
        <v>#N/A</v>
      </c>
      <c r="AC29" s="25" t="e">
        <f>IF(ISNA(L29),NA(),ABS(MAX($B29:K29)-MIN($B29:K29)))</f>
        <v>#N/A</v>
      </c>
      <c r="AD29" s="25" t="e">
        <f t="shared" si="29"/>
        <v>#N/A</v>
      </c>
      <c r="AE29" s="25" t="e">
        <f t="shared" si="30"/>
        <v>#N/A</v>
      </c>
      <c r="AF29" s="25" t="e">
        <f t="shared" si="31"/>
        <v>#N/A</v>
      </c>
      <c r="AG29" s="25" t="e">
        <f t="shared" si="15"/>
        <v>#N/A</v>
      </c>
      <c r="AH29" s="25" t="e">
        <f t="shared" si="32"/>
        <v>#N/A</v>
      </c>
      <c r="AI29" s="25" t="e">
        <f t="shared" si="33"/>
        <v>#N/A</v>
      </c>
      <c r="AJ29" s="25" t="e">
        <f t="shared" si="34"/>
        <v>#N/A</v>
      </c>
      <c r="AK29" s="25">
        <f t="array" ref="AK29">SUM(IF(ISNUMBER($B29:$K29),($B29:$K29-$L29)^2,0))</f>
        <v>0</v>
      </c>
      <c r="AL29" s="25" t="str">
        <f>IF(ISNA(S29),"",STDEV($B29:K29))</f>
        <v/>
      </c>
      <c r="AM29" s="25" t="s">
        <v>35</v>
      </c>
      <c r="AN29" s="25">
        <v>0.443</v>
      </c>
      <c r="AO29" s="25">
        <v>1.5569999999999999</v>
      </c>
      <c r="AP29" s="25">
        <v>0.16200000000000001</v>
      </c>
      <c r="AQ29" s="25">
        <v>3.8580000000000001</v>
      </c>
      <c r="AR29" s="25">
        <v>0.98899999999999999</v>
      </c>
      <c r="AS29" s="25" t="str">
        <f t="shared" si="18"/>
        <v/>
      </c>
      <c r="AT29" s="25" t="e">
        <f t="shared" ca="1" si="3"/>
        <v>#VALUE!</v>
      </c>
    </row>
    <row r="30" spans="1:62" ht="19.600000000000001" customHeight="1">
      <c r="A30" s="23">
        <v>23</v>
      </c>
      <c r="B30" s="53"/>
      <c r="C30" s="53"/>
      <c r="D30" s="53"/>
      <c r="E30" s="53"/>
      <c r="F30" s="53"/>
      <c r="G30" s="16"/>
      <c r="H30" s="17"/>
      <c r="I30" s="17"/>
      <c r="J30" s="17"/>
      <c r="K30" s="17"/>
      <c r="L30" s="24" t="e">
        <f t="shared" si="28"/>
        <v>#N/A</v>
      </c>
      <c r="M30" s="25" t="e">
        <f t="shared" si="5"/>
        <v>#N/A</v>
      </c>
      <c r="N30" s="25" t="e">
        <f t="shared" si="6"/>
        <v>#N/A</v>
      </c>
      <c r="O30" s="25" t="e">
        <f t="shared" si="7"/>
        <v>#N/A</v>
      </c>
      <c r="P30" s="25" t="e">
        <f t="array" ref="P30">IF(ISNA(L30),NA(),IF(ROW(L30)&lt;$BH$25,AM$18,AM$20))</f>
        <v>#N/A</v>
      </c>
      <c r="Q30" s="25" t="e">
        <f t="shared" si="8"/>
        <v>#N/A</v>
      </c>
      <c r="R30" s="25" t="e">
        <f t="shared" si="9"/>
        <v>#N/A</v>
      </c>
      <c r="S30" s="25" t="e">
        <f t="shared" si="10"/>
        <v>#N/A</v>
      </c>
      <c r="T30" s="26" t="e">
        <f t="shared" si="11"/>
        <v>#N/A</v>
      </c>
      <c r="U30" s="26" t="e">
        <f t="shared" si="12"/>
        <v>#N/A</v>
      </c>
      <c r="V30" s="25" t="e">
        <f t="shared" si="20"/>
        <v>#N/A</v>
      </c>
      <c r="W30" s="25" t="e">
        <f t="shared" si="21"/>
        <v>#N/A</v>
      </c>
      <c r="X30" s="25" t="e">
        <f t="shared" si="22"/>
        <v>#N/A</v>
      </c>
      <c r="Y30" s="25" t="e">
        <f t="shared" si="0"/>
        <v>#N/A</v>
      </c>
      <c r="Z30" s="25" t="e">
        <f t="shared" si="23"/>
        <v>#N/A</v>
      </c>
      <c r="AA30" s="25" t="e">
        <f t="shared" si="24"/>
        <v>#N/A</v>
      </c>
      <c r="AB30" s="25" t="e">
        <f t="shared" si="25"/>
        <v>#N/A</v>
      </c>
      <c r="AC30" s="25" t="e">
        <f>IF(ISNA(L30),NA(),ABS(MAX($B30:K30)-MIN($B30:K30)))</f>
        <v>#N/A</v>
      </c>
      <c r="AD30" s="25" t="e">
        <f t="shared" si="29"/>
        <v>#N/A</v>
      </c>
      <c r="AE30" s="25" t="e">
        <f t="shared" si="30"/>
        <v>#N/A</v>
      </c>
      <c r="AF30" s="25" t="e">
        <f t="shared" si="31"/>
        <v>#N/A</v>
      </c>
      <c r="AG30" s="25" t="e">
        <f t="shared" si="15"/>
        <v>#N/A</v>
      </c>
      <c r="AH30" s="25" t="e">
        <f t="shared" si="32"/>
        <v>#N/A</v>
      </c>
      <c r="AI30" s="25" t="e">
        <f t="shared" si="33"/>
        <v>#N/A</v>
      </c>
      <c r="AJ30" s="25" t="e">
        <f t="shared" si="34"/>
        <v>#N/A</v>
      </c>
      <c r="AK30" s="25">
        <f t="array" ref="AK30">SUM(IF(ISNUMBER($B30:$K30),($B30:$K30-$L30)^2,0))</f>
        <v>0</v>
      </c>
      <c r="AL30" s="25" t="str">
        <f>IF(ISNA(S30),"",STDEV($B30:K30))</f>
        <v/>
      </c>
      <c r="AM30" s="25">
        <f t="array" aca="1" ref="AM30" ca="1">AVERAGE(IF(ISNUMBER(OFFSET(AC$8,BH$25-2,0,MIN(MATCH(9.99999999999999E+307,(AC8:AC10006)),BH$25-2),1)),OFFSET(AC$8,BH$25-2,0,MIN(MATCH(9.99999999999999E+307,(AC8:AC10006)),BH$25-2),1)))</f>
        <v>0</v>
      </c>
      <c r="AN30" s="25">
        <v>0.41</v>
      </c>
      <c r="AO30" s="25">
        <v>1.548</v>
      </c>
      <c r="AP30" s="25">
        <v>0.157</v>
      </c>
      <c r="AQ30" s="25">
        <v>3.895</v>
      </c>
      <c r="AR30" s="25">
        <v>0.98899999999999999</v>
      </c>
      <c r="AS30" s="25" t="str">
        <f t="shared" si="18"/>
        <v/>
      </c>
      <c r="AT30" s="25" t="e">
        <f t="shared" ca="1" si="3"/>
        <v>#VALUE!</v>
      </c>
    </row>
    <row r="31" spans="1:62" ht="19.600000000000001" customHeight="1">
      <c r="A31" s="23">
        <v>24</v>
      </c>
      <c r="B31" s="53"/>
      <c r="C31" s="53"/>
      <c r="D31" s="53"/>
      <c r="E31" s="53"/>
      <c r="F31" s="53"/>
      <c r="G31" s="16"/>
      <c r="H31" s="17"/>
      <c r="I31" s="17"/>
      <c r="J31" s="17"/>
      <c r="K31" s="17"/>
      <c r="L31" s="24" t="e">
        <f t="shared" si="28"/>
        <v>#N/A</v>
      </c>
      <c r="M31" s="25" t="e">
        <f t="shared" si="5"/>
        <v>#N/A</v>
      </c>
      <c r="N31" s="25" t="e">
        <f t="shared" si="6"/>
        <v>#N/A</v>
      </c>
      <c r="O31" s="25" t="e">
        <f t="shared" si="7"/>
        <v>#N/A</v>
      </c>
      <c r="P31" s="25" t="e">
        <f t="array" ref="P31">IF(ISNA(L31),NA(),IF(ROW(L31)&lt;$BH$25,AM$18,AM$20))</f>
        <v>#N/A</v>
      </c>
      <c r="Q31" s="25" t="e">
        <f t="shared" si="8"/>
        <v>#N/A</v>
      </c>
      <c r="R31" s="25" t="e">
        <f t="shared" si="9"/>
        <v>#N/A</v>
      </c>
      <c r="S31" s="25" t="e">
        <f t="shared" si="10"/>
        <v>#N/A</v>
      </c>
      <c r="T31" s="26" t="e">
        <f t="shared" si="11"/>
        <v>#N/A</v>
      </c>
      <c r="U31" s="26" t="e">
        <f t="shared" si="12"/>
        <v>#N/A</v>
      </c>
      <c r="V31" s="25" t="e">
        <f t="shared" si="20"/>
        <v>#N/A</v>
      </c>
      <c r="W31" s="25" t="e">
        <f t="shared" si="21"/>
        <v>#N/A</v>
      </c>
      <c r="X31" s="25" t="e">
        <f t="shared" si="22"/>
        <v>#N/A</v>
      </c>
      <c r="Y31" s="25" t="e">
        <f t="shared" si="0"/>
        <v>#N/A</v>
      </c>
      <c r="Z31" s="25" t="e">
        <f t="shared" si="23"/>
        <v>#N/A</v>
      </c>
      <c r="AA31" s="25" t="e">
        <f t="shared" si="24"/>
        <v>#N/A</v>
      </c>
      <c r="AB31" s="25" t="e">
        <f t="shared" si="25"/>
        <v>#N/A</v>
      </c>
      <c r="AC31" s="25" t="e">
        <f>IF(ISNA(L31),NA(),ABS(MAX($B31:K31)-MIN($B31:K31)))</f>
        <v>#N/A</v>
      </c>
      <c r="AD31" s="25" t="e">
        <f t="shared" si="29"/>
        <v>#N/A</v>
      </c>
      <c r="AE31" s="25" t="e">
        <f t="shared" si="30"/>
        <v>#N/A</v>
      </c>
      <c r="AF31" s="25" t="e">
        <f t="shared" si="31"/>
        <v>#N/A</v>
      </c>
      <c r="AG31" s="25" t="e">
        <f t="shared" si="15"/>
        <v>#N/A</v>
      </c>
      <c r="AH31" s="25" t="e">
        <f t="shared" si="32"/>
        <v>#N/A</v>
      </c>
      <c r="AI31" s="25" t="e">
        <f t="shared" si="33"/>
        <v>#N/A</v>
      </c>
      <c r="AJ31" s="25" t="e">
        <f t="shared" si="34"/>
        <v>#N/A</v>
      </c>
      <c r="AK31" s="25">
        <f t="array" ref="AK31">SUM(IF(ISNUMBER($B31:$K31),($B31:$K31-$L31)^2,0))</f>
        <v>0</v>
      </c>
      <c r="AL31" s="25" t="str">
        <f>IF(ISNA(S31),"",STDEV($B31:K31))</f>
        <v/>
      </c>
      <c r="AM31" s="25"/>
      <c r="AN31" s="25">
        <v>0.45900000000000002</v>
      </c>
      <c r="AO31" s="25">
        <v>1.5409999999999999</v>
      </c>
      <c r="AP31" s="25">
        <v>0.153</v>
      </c>
      <c r="AQ31" s="25">
        <v>3.931</v>
      </c>
      <c r="AR31" s="25">
        <v>0.99</v>
      </c>
      <c r="AS31" s="25" t="str">
        <f t="shared" si="18"/>
        <v/>
      </c>
      <c r="AT31" s="25" t="e">
        <f t="shared" ca="1" si="3"/>
        <v>#VALUE!</v>
      </c>
    </row>
    <row r="32" spans="1:62" ht="19.600000000000001" customHeight="1">
      <c r="A32" s="23">
        <v>25</v>
      </c>
      <c r="B32" s="53"/>
      <c r="C32" s="53"/>
      <c r="D32" s="53"/>
      <c r="E32" s="53"/>
      <c r="F32" s="53"/>
      <c r="G32" s="16"/>
      <c r="H32" s="17"/>
      <c r="I32" s="17"/>
      <c r="J32" s="17"/>
      <c r="K32" s="17"/>
      <c r="L32" s="24" t="e">
        <f t="shared" si="28"/>
        <v>#N/A</v>
      </c>
      <c r="M32" s="25" t="e">
        <f t="shared" si="5"/>
        <v>#N/A</v>
      </c>
      <c r="N32" s="25" t="e">
        <f t="shared" si="6"/>
        <v>#N/A</v>
      </c>
      <c r="O32" s="25" t="e">
        <f t="shared" si="7"/>
        <v>#N/A</v>
      </c>
      <c r="P32" s="25" t="e">
        <f t="array" ref="P32">IF(ISNA(L32),NA(),IF(ROW(L32)&lt;$BH$25,AM$18,AM$20))</f>
        <v>#N/A</v>
      </c>
      <c r="Q32" s="25" t="e">
        <f t="shared" si="8"/>
        <v>#N/A</v>
      </c>
      <c r="R32" s="25" t="e">
        <f t="shared" si="9"/>
        <v>#N/A</v>
      </c>
      <c r="S32" s="25" t="e">
        <f t="shared" si="10"/>
        <v>#N/A</v>
      </c>
      <c r="T32" s="26" t="e">
        <f t="shared" si="11"/>
        <v>#N/A</v>
      </c>
      <c r="U32" s="26" t="e">
        <f t="shared" si="12"/>
        <v>#N/A</v>
      </c>
      <c r="V32" s="25" t="e">
        <f t="shared" si="20"/>
        <v>#N/A</v>
      </c>
      <c r="W32" s="25" t="e">
        <f t="shared" si="21"/>
        <v>#N/A</v>
      </c>
      <c r="X32" s="25" t="e">
        <f t="shared" si="22"/>
        <v>#N/A</v>
      </c>
      <c r="Y32" s="25" t="e">
        <f t="shared" si="0"/>
        <v>#N/A</v>
      </c>
      <c r="Z32" s="25" t="e">
        <f t="shared" si="23"/>
        <v>#N/A</v>
      </c>
      <c r="AA32" s="25" t="e">
        <f t="shared" si="24"/>
        <v>#N/A</v>
      </c>
      <c r="AB32" s="25" t="e">
        <f t="shared" si="25"/>
        <v>#N/A</v>
      </c>
      <c r="AC32" s="25" t="e">
        <f>IF(ISNA(L32),NA(),ABS(MAX($B32:K32)-MIN($B32:K32)))</f>
        <v>#N/A</v>
      </c>
      <c r="AD32" s="25" t="e">
        <f t="shared" si="29"/>
        <v>#N/A</v>
      </c>
      <c r="AE32" s="25" t="e">
        <f t="shared" si="30"/>
        <v>#N/A</v>
      </c>
      <c r="AF32" s="25" t="e">
        <f t="shared" si="31"/>
        <v>#N/A</v>
      </c>
      <c r="AG32" s="25" t="e">
        <f t="shared" si="15"/>
        <v>#N/A</v>
      </c>
      <c r="AH32" s="25" t="e">
        <f t="shared" si="32"/>
        <v>#N/A</v>
      </c>
      <c r="AI32" s="25" t="e">
        <f t="shared" si="33"/>
        <v>#N/A</v>
      </c>
      <c r="AJ32" s="25" t="e">
        <f t="shared" si="34"/>
        <v>#N/A</v>
      </c>
      <c r="AK32" s="25">
        <f t="array" ref="AK32">SUM(IF(ISNUMBER($B32:$K32),($B32:$K32-$L32)^2,0))</f>
        <v>0</v>
      </c>
      <c r="AL32" s="25" t="str">
        <f>IF(ISNA(S32),"",STDEV($B32:K32))</f>
        <v/>
      </c>
      <c r="AM32" s="25"/>
      <c r="AN32" s="25"/>
      <c r="AO32" s="25"/>
      <c r="AP32" s="25"/>
      <c r="AQ32" s="25"/>
      <c r="AR32" s="25">
        <v>0.99</v>
      </c>
      <c r="AS32" s="25" t="str">
        <f t="shared" si="18"/>
        <v/>
      </c>
      <c r="AT32" s="25" t="e">
        <f t="shared" ca="1" si="3"/>
        <v>#VALUE!</v>
      </c>
    </row>
    <row r="33" spans="1:46" ht="19.600000000000001" customHeight="1">
      <c r="A33" s="23">
        <v>26</v>
      </c>
      <c r="B33" s="53"/>
      <c r="C33" s="53"/>
      <c r="D33" s="53"/>
      <c r="E33" s="53"/>
      <c r="F33" s="53"/>
      <c r="G33" s="16"/>
      <c r="H33" s="17"/>
      <c r="I33" s="17"/>
      <c r="J33" s="17"/>
      <c r="K33" s="17"/>
      <c r="L33" s="24" t="e">
        <f t="shared" si="28"/>
        <v>#N/A</v>
      </c>
      <c r="M33" s="25" t="e">
        <f t="shared" si="5"/>
        <v>#N/A</v>
      </c>
      <c r="N33" s="25" t="e">
        <f t="shared" si="6"/>
        <v>#N/A</v>
      </c>
      <c r="O33" s="25" t="e">
        <f t="shared" si="7"/>
        <v>#N/A</v>
      </c>
      <c r="P33" s="25" t="e">
        <f t="array" ref="P33">IF(ISNA(L33),NA(),IF(ROW(L33)&lt;$BH$25,AM$18,AM$20))</f>
        <v>#N/A</v>
      </c>
      <c r="Q33" s="25" t="e">
        <f t="shared" si="8"/>
        <v>#N/A</v>
      </c>
      <c r="R33" s="25" t="e">
        <f t="shared" si="9"/>
        <v>#N/A</v>
      </c>
      <c r="S33" s="25" t="e">
        <f t="shared" si="10"/>
        <v>#N/A</v>
      </c>
      <c r="T33" s="26" t="e">
        <f t="shared" si="11"/>
        <v>#N/A</v>
      </c>
      <c r="U33" s="26" t="e">
        <f t="shared" si="12"/>
        <v>#N/A</v>
      </c>
      <c r="V33" s="25" t="e">
        <f t="shared" si="20"/>
        <v>#N/A</v>
      </c>
      <c r="W33" s="25" t="e">
        <f t="shared" si="21"/>
        <v>#N/A</v>
      </c>
      <c r="X33" s="25" t="e">
        <f t="shared" si="22"/>
        <v>#N/A</v>
      </c>
      <c r="Y33" s="25" t="e">
        <f t="shared" si="0"/>
        <v>#N/A</v>
      </c>
      <c r="Z33" s="25" t="e">
        <f t="shared" si="23"/>
        <v>#N/A</v>
      </c>
      <c r="AA33" s="25" t="e">
        <f t="shared" si="24"/>
        <v>#N/A</v>
      </c>
      <c r="AB33" s="25" t="e">
        <f t="shared" si="25"/>
        <v>#N/A</v>
      </c>
      <c r="AC33" s="25" t="e">
        <f>IF(ISNA(L33),NA(),ABS(MAX($B33:K33)-MIN($B33:K33)))</f>
        <v>#N/A</v>
      </c>
      <c r="AD33" s="25" t="e">
        <f t="shared" si="29"/>
        <v>#N/A</v>
      </c>
      <c r="AE33" s="25" t="e">
        <f t="shared" si="30"/>
        <v>#N/A</v>
      </c>
      <c r="AF33" s="25" t="e">
        <f t="shared" si="31"/>
        <v>#N/A</v>
      </c>
      <c r="AG33" s="25" t="e">
        <f t="shared" si="15"/>
        <v>#N/A</v>
      </c>
      <c r="AH33" s="25" t="e">
        <f t="shared" si="32"/>
        <v>#N/A</v>
      </c>
      <c r="AI33" s="25" t="e">
        <f t="shared" si="33"/>
        <v>#N/A</v>
      </c>
      <c r="AJ33" s="25" t="e">
        <f t="shared" si="34"/>
        <v>#N/A</v>
      </c>
      <c r="AK33" s="25">
        <f t="array" ref="AK33">SUM(IF(ISNUMBER($B33:$K33),($B33:$K33-$L33)^2,0))</f>
        <v>0</v>
      </c>
      <c r="AL33" s="25" t="str">
        <f>IF(ISNA(S33),"",STDEV($B33:K33))</f>
        <v/>
      </c>
      <c r="AM33" s="25"/>
      <c r="AN33" s="25"/>
      <c r="AO33" s="25"/>
      <c r="AP33" s="25"/>
      <c r="AQ33" s="25"/>
      <c r="AR33" s="25">
        <v>0.99</v>
      </c>
      <c r="AS33" s="25" t="str">
        <f t="shared" si="18"/>
        <v/>
      </c>
      <c r="AT33" s="25" t="e">
        <f t="shared" ca="1" si="3"/>
        <v>#VALUE!</v>
      </c>
    </row>
    <row r="34" spans="1:46" ht="19.600000000000001" customHeight="1">
      <c r="A34" s="23">
        <v>27</v>
      </c>
      <c r="B34" s="53"/>
      <c r="C34" s="53"/>
      <c r="D34" s="53"/>
      <c r="E34" s="53"/>
      <c r="F34" s="53"/>
      <c r="G34" s="16"/>
      <c r="H34" s="17"/>
      <c r="I34" s="17"/>
      <c r="J34" s="17"/>
      <c r="K34" s="17"/>
      <c r="L34" s="24" t="e">
        <f t="shared" si="28"/>
        <v>#N/A</v>
      </c>
      <c r="M34" s="25" t="e">
        <f t="shared" si="5"/>
        <v>#N/A</v>
      </c>
      <c r="N34" s="25" t="e">
        <f t="shared" si="6"/>
        <v>#N/A</v>
      </c>
      <c r="O34" s="25" t="e">
        <f t="shared" si="7"/>
        <v>#N/A</v>
      </c>
      <c r="P34" s="25" t="e">
        <f t="array" ref="P34">IF(ISNA(L34),NA(),IF(ROW(L34)&lt;$BH$25,AM$18,AM$20))</f>
        <v>#N/A</v>
      </c>
      <c r="Q34" s="25" t="e">
        <f t="shared" si="8"/>
        <v>#N/A</v>
      </c>
      <c r="R34" s="25" t="e">
        <f t="shared" si="9"/>
        <v>#N/A</v>
      </c>
      <c r="S34" s="25" t="e">
        <f t="shared" si="10"/>
        <v>#N/A</v>
      </c>
      <c r="T34" s="26" t="e">
        <f t="shared" si="11"/>
        <v>#N/A</v>
      </c>
      <c r="U34" s="26" t="e">
        <f t="shared" si="12"/>
        <v>#N/A</v>
      </c>
      <c r="V34" s="25" t="e">
        <f t="shared" si="20"/>
        <v>#N/A</v>
      </c>
      <c r="W34" s="25" t="e">
        <f t="shared" si="21"/>
        <v>#N/A</v>
      </c>
      <c r="X34" s="25" t="e">
        <f t="shared" si="22"/>
        <v>#N/A</v>
      </c>
      <c r="Y34" s="25" t="e">
        <f t="shared" si="0"/>
        <v>#N/A</v>
      </c>
      <c r="Z34" s="25" t="e">
        <f t="shared" si="23"/>
        <v>#N/A</v>
      </c>
      <c r="AA34" s="25" t="e">
        <f t="shared" si="24"/>
        <v>#N/A</v>
      </c>
      <c r="AB34" s="25" t="e">
        <f t="shared" si="25"/>
        <v>#N/A</v>
      </c>
      <c r="AC34" s="25" t="e">
        <f>IF(ISNA(L34),NA(),ABS(MAX($B34:K34)-MIN($B34:K34)))</f>
        <v>#N/A</v>
      </c>
      <c r="AD34" s="25" t="e">
        <f t="shared" si="29"/>
        <v>#N/A</v>
      </c>
      <c r="AE34" s="25" t="e">
        <f t="shared" si="30"/>
        <v>#N/A</v>
      </c>
      <c r="AF34" s="25" t="e">
        <f t="shared" si="31"/>
        <v>#N/A</v>
      </c>
      <c r="AG34" s="25" t="e">
        <f t="shared" si="15"/>
        <v>#N/A</v>
      </c>
      <c r="AH34" s="25" t="e">
        <f t="shared" si="32"/>
        <v>#N/A</v>
      </c>
      <c r="AI34" s="25" t="e">
        <f t="shared" si="33"/>
        <v>#N/A</v>
      </c>
      <c r="AJ34" s="25" t="e">
        <f t="shared" si="34"/>
        <v>#N/A</v>
      </c>
      <c r="AK34" s="25">
        <f t="array" ref="AK34">SUM(IF(ISNUMBER($B34:$K34),($B34:$K34-$L34)^2,0))</f>
        <v>0</v>
      </c>
      <c r="AL34" s="25" t="str">
        <f>IF(ISNA(S34),"",STDEV($B34:K34))</f>
        <v/>
      </c>
      <c r="AM34" s="25"/>
      <c r="AN34" s="25"/>
      <c r="AO34" s="25"/>
      <c r="AP34" s="25"/>
      <c r="AQ34" s="25"/>
      <c r="AR34" s="25">
        <v>0.99099999999999999</v>
      </c>
      <c r="AS34" s="25" t="str">
        <f t="shared" si="18"/>
        <v/>
      </c>
      <c r="AT34" s="25" t="e">
        <f t="shared" ca="1" si="3"/>
        <v>#VALUE!</v>
      </c>
    </row>
    <row r="35" spans="1:46" ht="19.600000000000001" customHeight="1">
      <c r="A35" s="23">
        <v>28</v>
      </c>
      <c r="B35" s="53"/>
      <c r="C35" s="53"/>
      <c r="D35" s="53"/>
      <c r="E35" s="53"/>
      <c r="F35" s="53"/>
      <c r="G35" s="16"/>
      <c r="H35" s="17"/>
      <c r="I35" s="17"/>
      <c r="J35" s="17"/>
      <c r="K35" s="17"/>
      <c r="L35" s="24" t="e">
        <f t="shared" si="28"/>
        <v>#N/A</v>
      </c>
      <c r="M35" s="25" t="e">
        <f t="shared" si="5"/>
        <v>#N/A</v>
      </c>
      <c r="N35" s="25" t="e">
        <f t="shared" si="6"/>
        <v>#N/A</v>
      </c>
      <c r="O35" s="25" t="e">
        <f t="shared" si="7"/>
        <v>#N/A</v>
      </c>
      <c r="P35" s="25" t="e">
        <f t="array" ref="P35">IF(ISNA(L35),NA(),IF(ROW(L35)&lt;$BH$25,AM$18,AM$20))</f>
        <v>#N/A</v>
      </c>
      <c r="Q35" s="25" t="e">
        <f t="shared" si="8"/>
        <v>#N/A</v>
      </c>
      <c r="R35" s="25" t="e">
        <f t="shared" si="9"/>
        <v>#N/A</v>
      </c>
      <c r="S35" s="25" t="e">
        <f t="shared" si="10"/>
        <v>#N/A</v>
      </c>
      <c r="T35" s="26" t="e">
        <f t="shared" si="11"/>
        <v>#N/A</v>
      </c>
      <c r="U35" s="26" t="e">
        <f t="shared" si="12"/>
        <v>#N/A</v>
      </c>
      <c r="V35" s="25" t="e">
        <f t="shared" si="20"/>
        <v>#N/A</v>
      </c>
      <c r="W35" s="25" t="e">
        <f t="shared" si="21"/>
        <v>#N/A</v>
      </c>
      <c r="X35" s="25" t="e">
        <f t="shared" si="22"/>
        <v>#N/A</v>
      </c>
      <c r="Y35" s="25" t="e">
        <f t="shared" si="0"/>
        <v>#N/A</v>
      </c>
      <c r="Z35" s="25" t="e">
        <f t="shared" si="23"/>
        <v>#N/A</v>
      </c>
      <c r="AA35" s="25" t="e">
        <f t="shared" si="24"/>
        <v>#N/A</v>
      </c>
      <c r="AB35" s="25" t="e">
        <f t="shared" si="25"/>
        <v>#N/A</v>
      </c>
      <c r="AC35" s="25" t="e">
        <f>IF(ISNA(L35),NA(),ABS(MAX($B35:K35)-MIN($B35:K35)))</f>
        <v>#N/A</v>
      </c>
      <c r="AD35" s="25" t="e">
        <f t="shared" si="29"/>
        <v>#N/A</v>
      </c>
      <c r="AE35" s="25" t="e">
        <f t="shared" si="30"/>
        <v>#N/A</v>
      </c>
      <c r="AF35" s="25" t="e">
        <f t="shared" si="31"/>
        <v>#N/A</v>
      </c>
      <c r="AG35" s="25" t="e">
        <f t="shared" si="15"/>
        <v>#N/A</v>
      </c>
      <c r="AH35" s="25" t="e">
        <f t="shared" si="32"/>
        <v>#N/A</v>
      </c>
      <c r="AI35" s="25" t="e">
        <f t="shared" si="33"/>
        <v>#N/A</v>
      </c>
      <c r="AJ35" s="25" t="e">
        <f t="shared" si="34"/>
        <v>#N/A</v>
      </c>
      <c r="AK35" s="25">
        <f t="array" ref="AK35">SUM(IF(ISNUMBER($B35:$K35),($B35:$K35-$L35)^2,0))</f>
        <v>0</v>
      </c>
      <c r="AL35" s="25" t="str">
        <f>IF(ISNA(S35),"",STDEV($B35:K35))</f>
        <v/>
      </c>
      <c r="AM35" s="25"/>
      <c r="AN35" s="25"/>
      <c r="AO35" s="25"/>
      <c r="AP35" s="25"/>
      <c r="AQ35" s="25"/>
      <c r="AR35" s="25">
        <v>0.99099999999999999</v>
      </c>
      <c r="AS35" s="25" t="str">
        <f t="shared" si="18"/>
        <v/>
      </c>
      <c r="AT35" s="25" t="e">
        <f t="shared" ca="1" si="3"/>
        <v>#VALUE!</v>
      </c>
    </row>
    <row r="36" spans="1:46" ht="19.600000000000001" customHeight="1">
      <c r="A36" s="23">
        <v>29</v>
      </c>
      <c r="B36" s="53"/>
      <c r="C36" s="53"/>
      <c r="D36" s="53"/>
      <c r="E36" s="53"/>
      <c r="F36" s="53"/>
      <c r="G36" s="16"/>
      <c r="H36" s="17"/>
      <c r="I36" s="17"/>
      <c r="J36" s="17"/>
      <c r="K36" s="17"/>
      <c r="L36" s="24" t="e">
        <f t="shared" si="28"/>
        <v>#N/A</v>
      </c>
      <c r="M36" s="25" t="e">
        <f t="shared" si="5"/>
        <v>#N/A</v>
      </c>
      <c r="N36" s="25" t="e">
        <f t="shared" si="6"/>
        <v>#N/A</v>
      </c>
      <c r="O36" s="25" t="e">
        <f t="shared" si="7"/>
        <v>#N/A</v>
      </c>
      <c r="P36" s="25" t="e">
        <f t="array" ref="P36">IF(ISNA(L36),NA(),IF(ROW(L36)&lt;$BH$25,AM$18,AM$20))</f>
        <v>#N/A</v>
      </c>
      <c r="Q36" s="25" t="e">
        <f t="shared" si="8"/>
        <v>#N/A</v>
      </c>
      <c r="R36" s="25" t="e">
        <f t="shared" si="9"/>
        <v>#N/A</v>
      </c>
      <c r="S36" s="25" t="e">
        <f t="shared" si="10"/>
        <v>#N/A</v>
      </c>
      <c r="T36" s="26" t="e">
        <f t="shared" si="11"/>
        <v>#N/A</v>
      </c>
      <c r="U36" s="26" t="e">
        <f t="shared" si="12"/>
        <v>#N/A</v>
      </c>
      <c r="V36" s="25" t="e">
        <f t="shared" si="20"/>
        <v>#N/A</v>
      </c>
      <c r="W36" s="25" t="e">
        <f t="shared" si="21"/>
        <v>#N/A</v>
      </c>
      <c r="X36" s="25" t="e">
        <f t="shared" si="22"/>
        <v>#N/A</v>
      </c>
      <c r="Y36" s="25" t="e">
        <f t="shared" si="0"/>
        <v>#N/A</v>
      </c>
      <c r="Z36" s="25" t="e">
        <f t="shared" si="23"/>
        <v>#N/A</v>
      </c>
      <c r="AA36" s="25" t="e">
        <f t="shared" si="24"/>
        <v>#N/A</v>
      </c>
      <c r="AB36" s="25" t="e">
        <f t="shared" si="25"/>
        <v>#N/A</v>
      </c>
      <c r="AC36" s="25" t="e">
        <f>IF(ISNA(L36),NA(),ABS(MAX($B36:K36)-MIN($B36:K36)))</f>
        <v>#N/A</v>
      </c>
      <c r="AD36" s="25" t="e">
        <f t="shared" si="29"/>
        <v>#N/A</v>
      </c>
      <c r="AE36" s="25" t="e">
        <f t="shared" si="30"/>
        <v>#N/A</v>
      </c>
      <c r="AF36" s="25" t="e">
        <f t="shared" si="31"/>
        <v>#N/A</v>
      </c>
      <c r="AG36" s="25" t="e">
        <f t="shared" si="15"/>
        <v>#N/A</v>
      </c>
      <c r="AH36" s="25" t="e">
        <f t="shared" si="32"/>
        <v>#N/A</v>
      </c>
      <c r="AI36" s="25" t="e">
        <f t="shared" si="33"/>
        <v>#N/A</v>
      </c>
      <c r="AJ36" s="25" t="e">
        <f t="shared" si="34"/>
        <v>#N/A</v>
      </c>
      <c r="AK36" s="25">
        <f t="array" ref="AK36">SUM(IF(ISNUMBER($B36:$K36),($B36:$K36-$L36)^2,0))</f>
        <v>0</v>
      </c>
      <c r="AL36" s="25" t="str">
        <f>IF(ISNA(S36),"",STDEV($B36:K36))</f>
        <v/>
      </c>
      <c r="AM36" s="25"/>
      <c r="AN36" s="25"/>
      <c r="AO36" s="25"/>
      <c r="AP36" s="25"/>
      <c r="AQ36" s="25"/>
      <c r="AR36" s="25">
        <v>0.99099999999999999</v>
      </c>
      <c r="AS36" s="25" t="str">
        <f t="shared" si="18"/>
        <v/>
      </c>
      <c r="AT36" s="25" t="e">
        <f t="shared" ca="1" si="3"/>
        <v>#VALUE!</v>
      </c>
    </row>
    <row r="37" spans="1:46" ht="19.600000000000001" customHeight="1">
      <c r="A37" s="23">
        <v>30</v>
      </c>
      <c r="B37" s="53"/>
      <c r="C37" s="53"/>
      <c r="D37" s="53"/>
      <c r="E37" s="53"/>
      <c r="F37" s="53"/>
      <c r="G37" s="16"/>
      <c r="H37" s="17"/>
      <c r="I37" s="17"/>
      <c r="J37" s="17"/>
      <c r="K37" s="17"/>
      <c r="L37" s="24" t="e">
        <f t="shared" si="28"/>
        <v>#N/A</v>
      </c>
      <c r="M37" s="25" t="e">
        <f t="shared" si="5"/>
        <v>#N/A</v>
      </c>
      <c r="N37" s="25" t="e">
        <f t="shared" si="6"/>
        <v>#N/A</v>
      </c>
      <c r="O37" s="25" t="e">
        <f t="shared" si="7"/>
        <v>#N/A</v>
      </c>
      <c r="P37" s="25" t="e">
        <f t="array" ref="P37">IF(ISNA(L37),NA(),IF(ROW(L37)&lt;$BH$25,AM$18,AM$20))</f>
        <v>#N/A</v>
      </c>
      <c r="Q37" s="25" t="e">
        <f t="shared" si="8"/>
        <v>#N/A</v>
      </c>
      <c r="R37" s="25" t="e">
        <f t="shared" si="9"/>
        <v>#N/A</v>
      </c>
      <c r="S37" s="25" t="e">
        <f t="shared" si="10"/>
        <v>#N/A</v>
      </c>
      <c r="T37" s="26" t="e">
        <f t="shared" si="11"/>
        <v>#N/A</v>
      </c>
      <c r="U37" s="26" t="e">
        <f t="shared" si="12"/>
        <v>#N/A</v>
      </c>
      <c r="V37" s="25" t="e">
        <f t="shared" si="20"/>
        <v>#N/A</v>
      </c>
      <c r="W37" s="25" t="e">
        <f t="shared" si="21"/>
        <v>#N/A</v>
      </c>
      <c r="X37" s="25" t="e">
        <f t="shared" si="22"/>
        <v>#N/A</v>
      </c>
      <c r="Y37" s="25" t="e">
        <f t="shared" si="0"/>
        <v>#N/A</v>
      </c>
      <c r="Z37" s="25" t="e">
        <f t="shared" si="23"/>
        <v>#N/A</v>
      </c>
      <c r="AA37" s="25" t="e">
        <f t="shared" si="24"/>
        <v>#N/A</v>
      </c>
      <c r="AB37" s="25" t="e">
        <f t="shared" si="25"/>
        <v>#N/A</v>
      </c>
      <c r="AC37" s="25" t="e">
        <f>IF(ISNA(L37),NA(),ABS(MAX($B37:K37)-MIN($B37:K37)))</f>
        <v>#N/A</v>
      </c>
      <c r="AD37" s="25" t="e">
        <f t="shared" si="29"/>
        <v>#N/A</v>
      </c>
      <c r="AE37" s="25" t="e">
        <f t="shared" si="30"/>
        <v>#N/A</v>
      </c>
      <c r="AF37" s="25" t="e">
        <f t="shared" si="31"/>
        <v>#N/A</v>
      </c>
      <c r="AG37" s="25" t="e">
        <f t="shared" si="15"/>
        <v>#N/A</v>
      </c>
      <c r="AH37" s="25" t="e">
        <f t="shared" si="32"/>
        <v>#N/A</v>
      </c>
      <c r="AI37" s="25" t="e">
        <f t="shared" si="33"/>
        <v>#N/A</v>
      </c>
      <c r="AJ37" s="25" t="e">
        <f t="shared" si="34"/>
        <v>#N/A</v>
      </c>
      <c r="AK37" s="25">
        <f t="array" ref="AK37">SUM(IF(ISNUMBER($B37:$K37),($B37:$K37-$L37)^2,0))</f>
        <v>0</v>
      </c>
      <c r="AL37" s="25" t="str">
        <f>IF(ISNA(S37),"",STDEV($B37:K37))</f>
        <v/>
      </c>
      <c r="AM37" s="25"/>
      <c r="AN37" s="25"/>
      <c r="AO37" s="25"/>
      <c r="AP37" s="25"/>
      <c r="AQ37" s="25"/>
      <c r="AR37" s="25">
        <v>0.99199999999999999</v>
      </c>
      <c r="AS37" s="25" t="str">
        <f t="shared" si="18"/>
        <v/>
      </c>
      <c r="AT37" s="25" t="e">
        <f t="shared" ca="1" si="3"/>
        <v>#VALUE!</v>
      </c>
    </row>
    <row r="38" spans="1:46" ht="19.600000000000001" customHeight="1">
      <c r="A38" s="23">
        <v>31</v>
      </c>
      <c r="B38" s="53"/>
      <c r="C38" s="53"/>
      <c r="D38" s="53"/>
      <c r="E38" s="53"/>
      <c r="F38" s="53"/>
      <c r="G38" s="16"/>
      <c r="H38" s="17"/>
      <c r="I38" s="17"/>
      <c r="J38" s="17"/>
      <c r="K38" s="17"/>
      <c r="L38" s="24" t="e">
        <f t="shared" si="28"/>
        <v>#N/A</v>
      </c>
      <c r="M38" s="25" t="e">
        <f t="shared" si="5"/>
        <v>#N/A</v>
      </c>
      <c r="N38" s="25" t="e">
        <f t="shared" si="6"/>
        <v>#N/A</v>
      </c>
      <c r="O38" s="25" t="e">
        <f t="shared" si="7"/>
        <v>#N/A</v>
      </c>
      <c r="P38" s="25" t="e">
        <f t="array" ref="P38">IF(ISNA(L38),NA(),IF(ROW(L38)&lt;$BH$25,AM$18,AM$20))</f>
        <v>#N/A</v>
      </c>
      <c r="Q38" s="25" t="e">
        <f t="shared" si="8"/>
        <v>#N/A</v>
      </c>
      <c r="R38" s="25" t="e">
        <f t="shared" si="9"/>
        <v>#N/A</v>
      </c>
      <c r="S38" s="25" t="e">
        <f t="shared" si="10"/>
        <v>#N/A</v>
      </c>
      <c r="T38" s="26" t="e">
        <f t="shared" si="11"/>
        <v>#N/A</v>
      </c>
      <c r="U38" s="26" t="e">
        <f t="shared" si="12"/>
        <v>#N/A</v>
      </c>
      <c r="V38" s="25" t="e">
        <f t="shared" si="20"/>
        <v>#N/A</v>
      </c>
      <c r="W38" s="25" t="e">
        <f t="shared" si="21"/>
        <v>#N/A</v>
      </c>
      <c r="X38" s="25" t="e">
        <f t="shared" si="22"/>
        <v>#N/A</v>
      </c>
      <c r="Y38" s="25" t="e">
        <f t="shared" si="0"/>
        <v>#N/A</v>
      </c>
      <c r="Z38" s="25" t="e">
        <f t="shared" si="23"/>
        <v>#N/A</v>
      </c>
      <c r="AA38" s="25" t="e">
        <f t="shared" si="24"/>
        <v>#N/A</v>
      </c>
      <c r="AB38" s="25" t="e">
        <f t="shared" si="25"/>
        <v>#N/A</v>
      </c>
      <c r="AC38" s="25" t="e">
        <f>IF(ISNA(L38),NA(),ABS(MAX($B38:K38)-MIN($B38:K38)))</f>
        <v>#N/A</v>
      </c>
      <c r="AD38" s="25" t="e">
        <f t="shared" si="29"/>
        <v>#N/A</v>
      </c>
      <c r="AE38" s="25" t="e">
        <f t="shared" si="30"/>
        <v>#N/A</v>
      </c>
      <c r="AF38" s="25" t="e">
        <f t="shared" si="31"/>
        <v>#N/A</v>
      </c>
      <c r="AG38" s="25" t="e">
        <f t="shared" si="15"/>
        <v>#N/A</v>
      </c>
      <c r="AH38" s="25" t="e">
        <f t="shared" si="32"/>
        <v>#N/A</v>
      </c>
      <c r="AI38" s="25" t="e">
        <f t="shared" si="33"/>
        <v>#N/A</v>
      </c>
      <c r="AJ38" s="25" t="e">
        <f t="shared" si="34"/>
        <v>#N/A</v>
      </c>
      <c r="AK38" s="25">
        <f t="array" ref="AK38">SUM(IF(ISNUMBER($B38:$K38),($B38:$K38-$L38)^2,0))</f>
        <v>0</v>
      </c>
      <c r="AL38" s="25" t="str">
        <f>IF(ISNA(S38),"",STDEV($B38:K38))</f>
        <v/>
      </c>
      <c r="AM38" s="25"/>
      <c r="AN38" s="25"/>
      <c r="AO38" s="25"/>
      <c r="AP38" s="25"/>
      <c r="AQ38" s="25"/>
      <c r="AR38" s="25">
        <v>0.99199999999999999</v>
      </c>
      <c r="AS38" s="25" t="str">
        <f t="shared" si="18"/>
        <v/>
      </c>
      <c r="AT38" s="25" t="e">
        <f t="shared" ca="1" si="3"/>
        <v>#VALUE!</v>
      </c>
    </row>
    <row r="39" spans="1:46" ht="19.600000000000001" customHeight="1">
      <c r="A39" s="23">
        <v>32</v>
      </c>
      <c r="B39" s="53"/>
      <c r="C39" s="53"/>
      <c r="D39" s="53"/>
      <c r="E39" s="53"/>
      <c r="F39" s="53"/>
      <c r="G39" s="16"/>
      <c r="H39" s="17"/>
      <c r="I39" s="17"/>
      <c r="J39" s="17"/>
      <c r="K39" s="17"/>
      <c r="L39" s="24" t="e">
        <f t="shared" si="28"/>
        <v>#N/A</v>
      </c>
      <c r="M39" s="25" t="e">
        <f t="shared" si="5"/>
        <v>#N/A</v>
      </c>
      <c r="N39" s="25" t="e">
        <f t="shared" si="6"/>
        <v>#N/A</v>
      </c>
      <c r="O39" s="25" t="e">
        <f t="shared" si="7"/>
        <v>#N/A</v>
      </c>
      <c r="P39" s="25" t="e">
        <f t="array" ref="P39">IF(ISNA(L39),NA(),IF(ROW(L39)&lt;$BH$25,AM$18,AM$20))</f>
        <v>#N/A</v>
      </c>
      <c r="Q39" s="25" t="e">
        <f t="shared" si="8"/>
        <v>#N/A</v>
      </c>
      <c r="R39" s="25" t="e">
        <f t="shared" si="9"/>
        <v>#N/A</v>
      </c>
      <c r="S39" s="25" t="e">
        <f t="shared" si="10"/>
        <v>#N/A</v>
      </c>
      <c r="T39" s="26" t="e">
        <f t="shared" si="11"/>
        <v>#N/A</v>
      </c>
      <c r="U39" s="26" t="e">
        <f t="shared" si="12"/>
        <v>#N/A</v>
      </c>
      <c r="V39" s="25" t="e">
        <f t="shared" si="20"/>
        <v>#N/A</v>
      </c>
      <c r="W39" s="25" t="e">
        <f t="shared" si="21"/>
        <v>#N/A</v>
      </c>
      <c r="X39" s="25" t="e">
        <f t="shared" si="22"/>
        <v>#N/A</v>
      </c>
      <c r="Y39" s="25" t="e">
        <f t="shared" si="0"/>
        <v>#N/A</v>
      </c>
      <c r="Z39" s="25" t="e">
        <f t="shared" si="23"/>
        <v>#N/A</v>
      </c>
      <c r="AA39" s="25" t="e">
        <f t="shared" si="24"/>
        <v>#N/A</v>
      </c>
      <c r="AB39" s="25" t="e">
        <f t="shared" si="25"/>
        <v>#N/A</v>
      </c>
      <c r="AC39" s="25" t="e">
        <f>IF(ISNA(L39),NA(),ABS(MAX($B39:K39)-MIN($B39:K39)))</f>
        <v>#N/A</v>
      </c>
      <c r="AD39" s="25" t="e">
        <f t="shared" si="29"/>
        <v>#N/A</v>
      </c>
      <c r="AE39" s="25" t="e">
        <f t="shared" si="30"/>
        <v>#N/A</v>
      </c>
      <c r="AF39" s="25" t="e">
        <f t="shared" si="31"/>
        <v>#N/A</v>
      </c>
      <c r="AG39" s="25" t="e">
        <f t="shared" si="15"/>
        <v>#N/A</v>
      </c>
      <c r="AH39" s="25" t="e">
        <f t="shared" si="32"/>
        <v>#N/A</v>
      </c>
      <c r="AI39" s="25" t="e">
        <f t="shared" si="33"/>
        <v>#N/A</v>
      </c>
      <c r="AJ39" s="25" t="e">
        <f t="shared" si="34"/>
        <v>#N/A</v>
      </c>
      <c r="AK39" s="25">
        <f t="array" ref="AK39">SUM(IF(ISNUMBER($B39:$K39),($B39:$K39-$L39)^2,0))</f>
        <v>0</v>
      </c>
      <c r="AL39" s="25" t="str">
        <f>IF(ISNA(S39),"",STDEV($B39:K39))</f>
        <v/>
      </c>
      <c r="AM39" s="25"/>
      <c r="AN39" s="25"/>
      <c r="AO39" s="25"/>
      <c r="AP39" s="25"/>
      <c r="AQ39" s="25"/>
      <c r="AR39" s="25">
        <v>0.99199999999999999</v>
      </c>
      <c r="AS39" s="25" t="str">
        <f t="shared" si="18"/>
        <v/>
      </c>
      <c r="AT39" s="25" t="e">
        <f t="shared" ca="1" si="3"/>
        <v>#VALUE!</v>
      </c>
    </row>
    <row r="40" spans="1:46" ht="19.600000000000001" customHeight="1">
      <c r="A40" s="23">
        <v>33</v>
      </c>
      <c r="B40" s="53"/>
      <c r="C40" s="53"/>
      <c r="D40" s="53"/>
      <c r="E40" s="53"/>
      <c r="F40" s="53"/>
      <c r="G40" s="16"/>
      <c r="H40" s="17"/>
      <c r="I40" s="17"/>
      <c r="J40" s="17"/>
      <c r="K40" s="17"/>
      <c r="L40" s="24" t="e">
        <f t="shared" si="28"/>
        <v>#N/A</v>
      </c>
      <c r="M40" s="25" t="e">
        <f t="shared" si="5"/>
        <v>#N/A</v>
      </c>
      <c r="N40" s="25" t="e">
        <f t="shared" si="6"/>
        <v>#N/A</v>
      </c>
      <c r="O40" s="25" t="e">
        <f t="shared" si="7"/>
        <v>#N/A</v>
      </c>
      <c r="P40" s="25" t="e">
        <f t="array" ref="P40">IF(ISNA(L40),NA(),IF(ROW(L40)&lt;$BH$25,AM$18,AM$20))</f>
        <v>#N/A</v>
      </c>
      <c r="Q40" s="25" t="e">
        <f t="shared" si="8"/>
        <v>#N/A</v>
      </c>
      <c r="R40" s="25" t="e">
        <f t="shared" si="9"/>
        <v>#N/A</v>
      </c>
      <c r="S40" s="25" t="e">
        <f t="shared" si="10"/>
        <v>#N/A</v>
      </c>
      <c r="T40" s="26" t="e">
        <f t="shared" si="11"/>
        <v>#N/A</v>
      </c>
      <c r="U40" s="26" t="e">
        <f t="shared" si="12"/>
        <v>#N/A</v>
      </c>
      <c r="V40" s="25" t="e">
        <f t="shared" si="20"/>
        <v>#N/A</v>
      </c>
      <c r="W40" s="25" t="e">
        <f t="shared" si="21"/>
        <v>#N/A</v>
      </c>
      <c r="X40" s="25" t="e">
        <f t="shared" si="22"/>
        <v>#N/A</v>
      </c>
      <c r="Y40" s="25" t="e">
        <f t="shared" ref="Y40:Y57" si="35">IF(L40="",NA(),IF(ROW(L40)&lt;BH$25,AM$23,AM$25))</f>
        <v>#N/A</v>
      </c>
      <c r="Z40" s="25" t="e">
        <f t="shared" si="23"/>
        <v>#N/A</v>
      </c>
      <c r="AA40" s="25" t="e">
        <f t="shared" si="24"/>
        <v>#N/A</v>
      </c>
      <c r="AB40" s="25" t="e">
        <f t="shared" si="25"/>
        <v>#N/A</v>
      </c>
      <c r="AC40" s="25" t="e">
        <f>IF(ISNA(L40),NA(),ABS(MAX($B40:K40)-MIN($B40:K40)))</f>
        <v>#N/A</v>
      </c>
      <c r="AD40" s="25" t="e">
        <f t="shared" si="29"/>
        <v>#N/A</v>
      </c>
      <c r="AE40" s="25" t="e">
        <f t="shared" si="30"/>
        <v>#N/A</v>
      </c>
      <c r="AF40" s="25" t="e">
        <f t="shared" si="31"/>
        <v>#N/A</v>
      </c>
      <c r="AG40" s="25" t="e">
        <f t="shared" si="15"/>
        <v>#N/A</v>
      </c>
      <c r="AH40" s="25" t="e">
        <f t="shared" si="32"/>
        <v>#N/A</v>
      </c>
      <c r="AI40" s="25" t="e">
        <f t="shared" si="33"/>
        <v>#N/A</v>
      </c>
      <c r="AJ40" s="25" t="e">
        <f t="shared" si="34"/>
        <v>#N/A</v>
      </c>
      <c r="AK40" s="25">
        <f t="array" ref="AK40">SUM(IF(ISNUMBER($B40:$K40),($B40:$K40-$L40)^2,0))</f>
        <v>0</v>
      </c>
      <c r="AL40" s="25" t="str">
        <f>IF(ISNA(S40),"",STDEV($B40:K40))</f>
        <v/>
      </c>
      <c r="AM40" s="25"/>
      <c r="AN40" s="25"/>
      <c r="AO40" s="25"/>
      <c r="AP40" s="25"/>
      <c r="AQ40" s="25"/>
      <c r="AR40" s="25">
        <v>0.99199999999999999</v>
      </c>
      <c r="AS40" s="25" t="str">
        <f t="shared" si="18"/>
        <v/>
      </c>
      <c r="AT40" s="25" t="e">
        <f t="shared" ref="AT40:AT71" ca="1" si="36">IF(ISERROR(AS40),NA(),NORMSINV((RANK(AS40,OFFSET(AS$8,0,0,MIN(COUNT(AS$8:AS$10006),$BH$25-2)),TRUE)-0.5)/COUNT(AS:AS)))</f>
        <v>#VALUE!</v>
      </c>
    </row>
    <row r="41" spans="1:46" ht="19.600000000000001" customHeight="1">
      <c r="A41" s="23">
        <v>34</v>
      </c>
      <c r="B41" s="53"/>
      <c r="C41" s="53"/>
      <c r="D41" s="53"/>
      <c r="E41" s="53"/>
      <c r="F41" s="53"/>
      <c r="G41" s="16"/>
      <c r="H41" s="17"/>
      <c r="I41" s="17"/>
      <c r="J41" s="17"/>
      <c r="K41" s="17"/>
      <c r="L41" s="24" t="e">
        <f t="shared" ref="L41:L57" si="37">IF(ISERROR(AVERAGE($B41:$K41)),NA(),AVERAGE($B41:$K41))</f>
        <v>#N/A</v>
      </c>
      <c r="M41" s="25" t="e">
        <f t="shared" si="5"/>
        <v>#N/A</v>
      </c>
      <c r="N41" s="25" t="e">
        <f t="shared" si="6"/>
        <v>#N/A</v>
      </c>
      <c r="O41" s="25" t="e">
        <f t="shared" si="7"/>
        <v>#N/A</v>
      </c>
      <c r="P41" s="25" t="e">
        <f t="array" ref="P41">IF(ISNA(L41),NA(),IF(ROW(L41)&lt;$BH$25,AM$18,AM$20))</f>
        <v>#N/A</v>
      </c>
      <c r="Q41" s="25" t="e">
        <f t="shared" si="8"/>
        <v>#N/A</v>
      </c>
      <c r="R41" s="25" t="e">
        <f t="shared" si="9"/>
        <v>#N/A</v>
      </c>
      <c r="S41" s="25" t="e">
        <f t="shared" si="10"/>
        <v>#N/A</v>
      </c>
      <c r="T41" s="26" t="e">
        <f t="shared" si="11"/>
        <v>#N/A</v>
      </c>
      <c r="U41" s="26" t="e">
        <f t="shared" si="12"/>
        <v>#N/A</v>
      </c>
      <c r="V41" s="25" t="e">
        <f t="shared" si="20"/>
        <v>#N/A</v>
      </c>
      <c r="W41" s="25" t="e">
        <f t="shared" si="21"/>
        <v>#N/A</v>
      </c>
      <c r="X41" s="25" t="e">
        <f t="shared" si="22"/>
        <v>#N/A</v>
      </c>
      <c r="Y41" s="25" t="e">
        <f t="shared" si="35"/>
        <v>#N/A</v>
      </c>
      <c r="Z41" s="25" t="e">
        <f t="shared" si="23"/>
        <v>#N/A</v>
      </c>
      <c r="AA41" s="25" t="e">
        <f t="shared" si="24"/>
        <v>#N/A</v>
      </c>
      <c r="AB41" s="25" t="e">
        <f t="shared" si="25"/>
        <v>#N/A</v>
      </c>
      <c r="AC41" s="25" t="e">
        <f>IF(ISNA(L41),NA(),ABS(MAX($B41:K41)-MIN($B41:K41)))</f>
        <v>#N/A</v>
      </c>
      <c r="AD41" s="25" t="e">
        <f t="shared" ref="AD41:AD57" si="38">IF(ISNA(AC41),NA(),$AM$12*AG41)</f>
        <v>#N/A</v>
      </c>
      <c r="AE41" s="25" t="e">
        <f t="shared" ref="AE41:AE57" si="39">IF(ISNA(AC41),NA(),(2/3)*(AD41-AG41)+AG41)</f>
        <v>#N/A</v>
      </c>
      <c r="AF41" s="25" t="e">
        <f t="shared" ref="AF41:AF57" si="40">IF(ISNA(AC41),NA(),(1/3)*(AD41-AG41)+AG41)</f>
        <v>#N/A</v>
      </c>
      <c r="AG41" s="25" t="e">
        <f t="shared" ref="AG41:AG57" si="41">IF(ISNA(AC41),NA(),IF(ROW(L41)&lt;$BH$25,AM$28,AM$30))</f>
        <v>#N/A</v>
      </c>
      <c r="AH41" s="25" t="e">
        <f t="shared" ref="AH41:AH57" si="42">IF(ISNA(AC41),NA(),(MAX(AG41-(1/3)*(AD41-AG41),0)))</f>
        <v>#N/A</v>
      </c>
      <c r="AI41" s="25" t="e">
        <f t="shared" ref="AI41:AI57" si="43">IF(ISNA(AC41),NA(),MAX(AG41-(2/3)*(AD41-AG41),0))</f>
        <v>#N/A</v>
      </c>
      <c r="AJ41" s="25" t="e">
        <f t="shared" ref="AJ41:AJ57" si="44">IF(ISNA(AC41),NA(),$AM$10*AG41)</f>
        <v>#N/A</v>
      </c>
      <c r="AK41" s="25">
        <f t="array" ref="AK41">SUM(IF(ISNUMBER($B41:$K41),($B41:$K41-$L41)^2,0))</f>
        <v>0</v>
      </c>
      <c r="AL41" s="25" t="str">
        <f>IF(ISNA(S41),"",STDEV($B41:K41))</f>
        <v/>
      </c>
      <c r="AM41" s="25"/>
      <c r="AN41" s="25"/>
      <c r="AO41" s="25"/>
      <c r="AP41" s="25"/>
      <c r="AQ41" s="25"/>
      <c r="AR41" s="25">
        <v>0.99299999999999999</v>
      </c>
      <c r="AS41" s="25" t="str">
        <f t="shared" si="18"/>
        <v/>
      </c>
      <c r="AT41" s="25" t="e">
        <f t="shared" ca="1" si="36"/>
        <v>#VALUE!</v>
      </c>
    </row>
    <row r="42" spans="1:46" ht="19.600000000000001" customHeight="1">
      <c r="A42" s="23">
        <v>35</v>
      </c>
      <c r="B42" s="53"/>
      <c r="C42" s="53"/>
      <c r="D42" s="53"/>
      <c r="E42" s="53"/>
      <c r="F42" s="53"/>
      <c r="G42" s="16"/>
      <c r="H42" s="17"/>
      <c r="I42" s="17"/>
      <c r="J42" s="17"/>
      <c r="K42" s="17"/>
      <c r="L42" s="24" t="e">
        <f t="shared" si="37"/>
        <v>#N/A</v>
      </c>
      <c r="M42" s="25" t="e">
        <f t="shared" si="5"/>
        <v>#N/A</v>
      </c>
      <c r="N42" s="25" t="e">
        <f t="shared" si="6"/>
        <v>#N/A</v>
      </c>
      <c r="O42" s="25" t="e">
        <f t="shared" si="7"/>
        <v>#N/A</v>
      </c>
      <c r="P42" s="25" t="e">
        <f t="array" ref="P42">IF(ISNA(L42),NA(),IF(ROW(L42)&lt;$BH$25,AM$18,AM$20))</f>
        <v>#N/A</v>
      </c>
      <c r="Q42" s="25" t="e">
        <f t="shared" si="8"/>
        <v>#N/A</v>
      </c>
      <c r="R42" s="25" t="e">
        <f t="shared" si="9"/>
        <v>#N/A</v>
      </c>
      <c r="S42" s="25" t="e">
        <f t="shared" si="10"/>
        <v>#N/A</v>
      </c>
      <c r="T42" s="26" t="e">
        <f t="shared" si="11"/>
        <v>#N/A</v>
      </c>
      <c r="U42" s="26" t="e">
        <f t="shared" si="12"/>
        <v>#N/A</v>
      </c>
      <c r="V42" s="25" t="e">
        <f t="shared" si="20"/>
        <v>#N/A</v>
      </c>
      <c r="W42" s="25" t="e">
        <f t="shared" si="21"/>
        <v>#N/A</v>
      </c>
      <c r="X42" s="25" t="e">
        <f t="shared" si="22"/>
        <v>#N/A</v>
      </c>
      <c r="Y42" s="25" t="e">
        <f t="shared" si="35"/>
        <v>#N/A</v>
      </c>
      <c r="Z42" s="25" t="e">
        <f t="shared" si="23"/>
        <v>#N/A</v>
      </c>
      <c r="AA42" s="25" t="e">
        <f t="shared" si="24"/>
        <v>#N/A</v>
      </c>
      <c r="AB42" s="25" t="e">
        <f t="shared" si="25"/>
        <v>#N/A</v>
      </c>
      <c r="AC42" s="25" t="e">
        <f>IF(ISNA(L42),NA(),ABS(MAX($B42:K42)-MIN($B42:K42)))</f>
        <v>#N/A</v>
      </c>
      <c r="AD42" s="25" t="e">
        <f t="shared" si="38"/>
        <v>#N/A</v>
      </c>
      <c r="AE42" s="25" t="e">
        <f t="shared" si="39"/>
        <v>#N/A</v>
      </c>
      <c r="AF42" s="25" t="e">
        <f t="shared" si="40"/>
        <v>#N/A</v>
      </c>
      <c r="AG42" s="25" t="e">
        <f t="shared" si="41"/>
        <v>#N/A</v>
      </c>
      <c r="AH42" s="25" t="e">
        <f t="shared" si="42"/>
        <v>#N/A</v>
      </c>
      <c r="AI42" s="25" t="e">
        <f t="shared" si="43"/>
        <v>#N/A</v>
      </c>
      <c r="AJ42" s="25" t="e">
        <f t="shared" si="44"/>
        <v>#N/A</v>
      </c>
      <c r="AK42" s="25">
        <f t="array" ref="AK42">SUM(IF(ISNUMBER($B42:$K42),($B42:$K42-$L42)^2,0))</f>
        <v>0</v>
      </c>
      <c r="AL42" s="25" t="str">
        <f>IF(ISNA(S42),"",STDEV($B42:K42))</f>
        <v/>
      </c>
      <c r="AM42" s="25"/>
      <c r="AN42" s="25"/>
      <c r="AO42" s="25"/>
      <c r="AP42" s="25"/>
      <c r="AQ42" s="25"/>
      <c r="AR42" s="25">
        <v>0.99299999999999999</v>
      </c>
      <c r="AS42" s="25" t="str">
        <f t="shared" si="18"/>
        <v/>
      </c>
      <c r="AT42" s="25" t="e">
        <f t="shared" ca="1" si="36"/>
        <v>#VALUE!</v>
      </c>
    </row>
    <row r="43" spans="1:46" ht="19.600000000000001" customHeight="1">
      <c r="A43" s="23">
        <v>36</v>
      </c>
      <c r="B43" s="53"/>
      <c r="C43" s="53"/>
      <c r="D43" s="53"/>
      <c r="E43" s="53"/>
      <c r="F43" s="53"/>
      <c r="G43" s="16"/>
      <c r="H43" s="17"/>
      <c r="I43" s="17"/>
      <c r="J43" s="17"/>
      <c r="K43" s="17"/>
      <c r="L43" s="24" t="e">
        <f t="shared" si="37"/>
        <v>#N/A</v>
      </c>
      <c r="M43" s="25" t="e">
        <f t="shared" si="5"/>
        <v>#N/A</v>
      </c>
      <c r="N43" s="25" t="e">
        <f t="shared" si="6"/>
        <v>#N/A</v>
      </c>
      <c r="O43" s="25" t="e">
        <f t="shared" si="7"/>
        <v>#N/A</v>
      </c>
      <c r="P43" s="25" t="e">
        <f t="array" ref="P43">IF(ISNA(L43),NA(),IF(ROW(L43)&lt;$BH$25,AM$18,AM$20))</f>
        <v>#N/A</v>
      </c>
      <c r="Q43" s="25" t="e">
        <f t="shared" si="8"/>
        <v>#N/A</v>
      </c>
      <c r="R43" s="25" t="e">
        <f t="shared" si="9"/>
        <v>#N/A</v>
      </c>
      <c r="S43" s="25" t="e">
        <f t="shared" si="10"/>
        <v>#N/A</v>
      </c>
      <c r="T43" s="26" t="e">
        <f t="shared" si="11"/>
        <v>#N/A</v>
      </c>
      <c r="U43" s="26" t="e">
        <f t="shared" si="12"/>
        <v>#N/A</v>
      </c>
      <c r="V43" s="25" t="e">
        <f t="shared" si="20"/>
        <v>#N/A</v>
      </c>
      <c r="W43" s="25" t="e">
        <f t="shared" si="21"/>
        <v>#N/A</v>
      </c>
      <c r="X43" s="25" t="e">
        <f t="shared" si="22"/>
        <v>#N/A</v>
      </c>
      <c r="Y43" s="25" t="e">
        <f t="shared" si="35"/>
        <v>#N/A</v>
      </c>
      <c r="Z43" s="25" t="e">
        <f t="shared" si="23"/>
        <v>#N/A</v>
      </c>
      <c r="AA43" s="25" t="e">
        <f t="shared" si="24"/>
        <v>#N/A</v>
      </c>
      <c r="AB43" s="25" t="e">
        <f t="shared" si="25"/>
        <v>#N/A</v>
      </c>
      <c r="AC43" s="25" t="e">
        <f>IF(ISNA(L43),NA(),ABS(MAX($B43:K43)-MIN($B43:K43)))</f>
        <v>#N/A</v>
      </c>
      <c r="AD43" s="25" t="e">
        <f t="shared" si="38"/>
        <v>#N/A</v>
      </c>
      <c r="AE43" s="25" t="e">
        <f t="shared" si="39"/>
        <v>#N/A</v>
      </c>
      <c r="AF43" s="25" t="e">
        <f t="shared" si="40"/>
        <v>#N/A</v>
      </c>
      <c r="AG43" s="25" t="e">
        <f t="shared" si="41"/>
        <v>#N/A</v>
      </c>
      <c r="AH43" s="25" t="e">
        <f t="shared" si="42"/>
        <v>#N/A</v>
      </c>
      <c r="AI43" s="25" t="e">
        <f t="shared" si="43"/>
        <v>#N/A</v>
      </c>
      <c r="AJ43" s="25" t="e">
        <f t="shared" si="44"/>
        <v>#N/A</v>
      </c>
      <c r="AK43" s="25">
        <f t="array" ref="AK43">SUM(IF(ISNUMBER($B43:$K43),($B43:$K43-$L43)^2,0))</f>
        <v>0</v>
      </c>
      <c r="AL43" s="25" t="str">
        <f>IF(ISNA(S43),"",STDEV($B43:K43))</f>
        <v/>
      </c>
      <c r="AM43" s="25"/>
      <c r="AN43" s="25"/>
      <c r="AO43" s="25"/>
      <c r="AP43" s="25"/>
      <c r="AQ43" s="25"/>
      <c r="AR43" s="25">
        <v>0.99299999999999999</v>
      </c>
      <c r="AS43" s="25" t="str">
        <f t="shared" si="18"/>
        <v/>
      </c>
      <c r="AT43" s="25" t="e">
        <f t="shared" ca="1" si="36"/>
        <v>#VALUE!</v>
      </c>
    </row>
    <row r="44" spans="1:46" ht="19.600000000000001" customHeight="1">
      <c r="A44" s="23">
        <v>37</v>
      </c>
      <c r="B44" s="53"/>
      <c r="C44" s="53"/>
      <c r="D44" s="53"/>
      <c r="E44" s="53"/>
      <c r="F44" s="53"/>
      <c r="G44" s="16"/>
      <c r="H44" s="17"/>
      <c r="I44" s="17"/>
      <c r="J44" s="17"/>
      <c r="K44" s="17"/>
      <c r="L44" s="24" t="e">
        <f t="shared" si="37"/>
        <v>#N/A</v>
      </c>
      <c r="M44" s="25" t="e">
        <f t="shared" si="5"/>
        <v>#N/A</v>
      </c>
      <c r="N44" s="25" t="e">
        <f t="shared" si="6"/>
        <v>#N/A</v>
      </c>
      <c r="O44" s="25" t="e">
        <f t="shared" si="7"/>
        <v>#N/A</v>
      </c>
      <c r="P44" s="25" t="e">
        <f t="array" ref="P44">IF(ISNA(L44),NA(),IF(ROW(L44)&lt;$BH$25,AM$18,AM$20))</f>
        <v>#N/A</v>
      </c>
      <c r="Q44" s="25" t="e">
        <f t="shared" si="8"/>
        <v>#N/A</v>
      </c>
      <c r="R44" s="25" t="e">
        <f t="shared" si="9"/>
        <v>#N/A</v>
      </c>
      <c r="S44" s="25" t="e">
        <f t="shared" si="10"/>
        <v>#N/A</v>
      </c>
      <c r="T44" s="26" t="e">
        <f t="shared" si="11"/>
        <v>#N/A</v>
      </c>
      <c r="U44" s="26" t="e">
        <f t="shared" si="12"/>
        <v>#N/A</v>
      </c>
      <c r="V44" s="25" t="e">
        <f t="shared" si="20"/>
        <v>#N/A</v>
      </c>
      <c r="W44" s="25" t="e">
        <f t="shared" si="21"/>
        <v>#N/A</v>
      </c>
      <c r="X44" s="25" t="e">
        <f t="shared" si="22"/>
        <v>#N/A</v>
      </c>
      <c r="Y44" s="25" t="e">
        <f t="shared" si="35"/>
        <v>#N/A</v>
      </c>
      <c r="Z44" s="25" t="e">
        <f t="shared" si="23"/>
        <v>#N/A</v>
      </c>
      <c r="AA44" s="25" t="e">
        <f t="shared" si="24"/>
        <v>#N/A</v>
      </c>
      <c r="AB44" s="25" t="e">
        <f t="shared" si="25"/>
        <v>#N/A</v>
      </c>
      <c r="AC44" s="25" t="e">
        <f>IF(ISNA(L44),NA(),ABS(MAX($B44:K44)-MIN($B44:K44)))</f>
        <v>#N/A</v>
      </c>
      <c r="AD44" s="25" t="e">
        <f t="shared" si="38"/>
        <v>#N/A</v>
      </c>
      <c r="AE44" s="25" t="e">
        <f t="shared" si="39"/>
        <v>#N/A</v>
      </c>
      <c r="AF44" s="25" t="e">
        <f t="shared" si="40"/>
        <v>#N/A</v>
      </c>
      <c r="AG44" s="25" t="e">
        <f t="shared" si="41"/>
        <v>#N/A</v>
      </c>
      <c r="AH44" s="25" t="e">
        <f t="shared" si="42"/>
        <v>#N/A</v>
      </c>
      <c r="AI44" s="25" t="e">
        <f t="shared" si="43"/>
        <v>#N/A</v>
      </c>
      <c r="AJ44" s="25" t="e">
        <f t="shared" si="44"/>
        <v>#N/A</v>
      </c>
      <c r="AK44" s="25">
        <f t="array" ref="AK44">SUM(IF(ISNUMBER($B44:$K44),($B44:$K44-$L44)^2,0))</f>
        <v>0</v>
      </c>
      <c r="AL44" s="25" t="str">
        <f>IF(ISNA(S44),"",STDEV($B44:K44))</f>
        <v/>
      </c>
      <c r="AM44" s="25"/>
      <c r="AN44" s="25"/>
      <c r="AO44" s="25"/>
      <c r="AP44" s="25"/>
      <c r="AQ44" s="25"/>
      <c r="AR44" s="25">
        <v>0.99299999999999999</v>
      </c>
      <c r="AS44" s="25" t="str">
        <f t="shared" si="18"/>
        <v/>
      </c>
      <c r="AT44" s="25" t="e">
        <f t="shared" ca="1" si="36"/>
        <v>#VALUE!</v>
      </c>
    </row>
    <row r="45" spans="1:46" ht="19.600000000000001" customHeight="1">
      <c r="A45" s="23">
        <v>38</v>
      </c>
      <c r="B45" s="53"/>
      <c r="C45" s="53"/>
      <c r="D45" s="53"/>
      <c r="E45" s="53"/>
      <c r="F45" s="53"/>
      <c r="G45" s="16"/>
      <c r="H45" s="17"/>
      <c r="I45" s="17"/>
      <c r="J45" s="17"/>
      <c r="K45" s="17"/>
      <c r="L45" s="24" t="e">
        <f t="shared" si="37"/>
        <v>#N/A</v>
      </c>
      <c r="M45" s="25" t="e">
        <f t="shared" si="5"/>
        <v>#N/A</v>
      </c>
      <c r="N45" s="25" t="e">
        <f t="shared" si="6"/>
        <v>#N/A</v>
      </c>
      <c r="O45" s="25" t="e">
        <f t="shared" si="7"/>
        <v>#N/A</v>
      </c>
      <c r="P45" s="25" t="e">
        <f t="array" ref="P45">IF(ISNA(L45),NA(),IF(ROW(L45)&lt;$BH$25,AM$18,AM$20))</f>
        <v>#N/A</v>
      </c>
      <c r="Q45" s="25" t="e">
        <f t="shared" si="8"/>
        <v>#N/A</v>
      </c>
      <c r="R45" s="25" t="e">
        <f t="shared" si="9"/>
        <v>#N/A</v>
      </c>
      <c r="S45" s="25" t="e">
        <f t="shared" si="10"/>
        <v>#N/A</v>
      </c>
      <c r="T45" s="26" t="e">
        <f t="shared" si="11"/>
        <v>#N/A</v>
      </c>
      <c r="U45" s="26" t="e">
        <f t="shared" si="12"/>
        <v>#N/A</v>
      </c>
      <c r="V45" s="25" t="e">
        <f t="shared" si="20"/>
        <v>#N/A</v>
      </c>
      <c r="W45" s="25" t="e">
        <f t="shared" si="21"/>
        <v>#N/A</v>
      </c>
      <c r="X45" s="25" t="e">
        <f t="shared" si="22"/>
        <v>#N/A</v>
      </c>
      <c r="Y45" s="25" t="e">
        <f t="shared" si="35"/>
        <v>#N/A</v>
      </c>
      <c r="Z45" s="25" t="e">
        <f t="shared" si="23"/>
        <v>#N/A</v>
      </c>
      <c r="AA45" s="25" t="e">
        <f t="shared" si="24"/>
        <v>#N/A</v>
      </c>
      <c r="AB45" s="25" t="e">
        <f t="shared" si="25"/>
        <v>#N/A</v>
      </c>
      <c r="AC45" s="25" t="e">
        <f>IF(ISNA(L45),NA(),ABS(MAX($B45:K45)-MIN($B45:K45)))</f>
        <v>#N/A</v>
      </c>
      <c r="AD45" s="25" t="e">
        <f t="shared" si="38"/>
        <v>#N/A</v>
      </c>
      <c r="AE45" s="25" t="e">
        <f t="shared" si="39"/>
        <v>#N/A</v>
      </c>
      <c r="AF45" s="25" t="e">
        <f t="shared" si="40"/>
        <v>#N/A</v>
      </c>
      <c r="AG45" s="25" t="e">
        <f t="shared" si="41"/>
        <v>#N/A</v>
      </c>
      <c r="AH45" s="25" t="e">
        <f t="shared" si="42"/>
        <v>#N/A</v>
      </c>
      <c r="AI45" s="25" t="e">
        <f t="shared" si="43"/>
        <v>#N/A</v>
      </c>
      <c r="AJ45" s="25" t="e">
        <f t="shared" si="44"/>
        <v>#N/A</v>
      </c>
      <c r="AK45" s="25">
        <f t="array" ref="AK45">SUM(IF(ISNUMBER($B45:$K45),($B45:$K45-$L45)^2,0))</f>
        <v>0</v>
      </c>
      <c r="AL45" s="25" t="str">
        <f>IF(ISNA(S45),"",STDEV($B45:K45))</f>
        <v/>
      </c>
      <c r="AM45" s="25"/>
      <c r="AN45" s="25"/>
      <c r="AO45" s="25"/>
      <c r="AP45" s="25"/>
      <c r="AQ45" s="25"/>
      <c r="AR45" s="25">
        <v>0.99299999999999999</v>
      </c>
      <c r="AS45" s="25" t="str">
        <f t="shared" si="18"/>
        <v/>
      </c>
      <c r="AT45" s="25" t="e">
        <f t="shared" ca="1" si="36"/>
        <v>#VALUE!</v>
      </c>
    </row>
    <row r="46" spans="1:46" ht="19.600000000000001" customHeight="1">
      <c r="A46" s="23">
        <v>39</v>
      </c>
      <c r="B46" s="53"/>
      <c r="C46" s="53"/>
      <c r="D46" s="53"/>
      <c r="E46" s="53"/>
      <c r="F46" s="53"/>
      <c r="G46" s="16"/>
      <c r="H46" s="17"/>
      <c r="I46" s="17"/>
      <c r="J46" s="17"/>
      <c r="K46" s="17"/>
      <c r="L46" s="24" t="e">
        <f t="shared" si="37"/>
        <v>#N/A</v>
      </c>
      <c r="M46" s="25" t="e">
        <f t="shared" si="5"/>
        <v>#N/A</v>
      </c>
      <c r="N46" s="25" t="e">
        <f t="shared" si="6"/>
        <v>#N/A</v>
      </c>
      <c r="O46" s="25" t="e">
        <f t="shared" si="7"/>
        <v>#N/A</v>
      </c>
      <c r="P46" s="25" t="e">
        <f t="array" ref="P46">IF(ISNA(L46),NA(),IF(ROW(L46)&lt;$BH$25,AM$18,AM$20))</f>
        <v>#N/A</v>
      </c>
      <c r="Q46" s="25" t="e">
        <f t="shared" si="8"/>
        <v>#N/A</v>
      </c>
      <c r="R46" s="25" t="e">
        <f t="shared" si="9"/>
        <v>#N/A</v>
      </c>
      <c r="S46" s="25" t="e">
        <f t="shared" si="10"/>
        <v>#N/A</v>
      </c>
      <c r="T46" s="26" t="e">
        <f t="shared" si="11"/>
        <v>#N/A</v>
      </c>
      <c r="U46" s="26" t="e">
        <f t="shared" si="12"/>
        <v>#N/A</v>
      </c>
      <c r="V46" s="25" t="e">
        <f t="shared" si="20"/>
        <v>#N/A</v>
      </c>
      <c r="W46" s="25" t="e">
        <f t="shared" si="21"/>
        <v>#N/A</v>
      </c>
      <c r="X46" s="25" t="e">
        <f t="shared" si="22"/>
        <v>#N/A</v>
      </c>
      <c r="Y46" s="25" t="e">
        <f t="shared" si="35"/>
        <v>#N/A</v>
      </c>
      <c r="Z46" s="25" t="e">
        <f t="shared" si="23"/>
        <v>#N/A</v>
      </c>
      <c r="AA46" s="25" t="e">
        <f t="shared" si="24"/>
        <v>#N/A</v>
      </c>
      <c r="AB46" s="25" t="e">
        <f t="shared" si="25"/>
        <v>#N/A</v>
      </c>
      <c r="AC46" s="25" t="e">
        <f>IF(ISNA(L46),NA(),ABS(MAX($B46:K46)-MIN($B46:K46)))</f>
        <v>#N/A</v>
      </c>
      <c r="AD46" s="25" t="e">
        <f t="shared" si="38"/>
        <v>#N/A</v>
      </c>
      <c r="AE46" s="25" t="e">
        <f t="shared" si="39"/>
        <v>#N/A</v>
      </c>
      <c r="AF46" s="25" t="e">
        <f t="shared" si="40"/>
        <v>#N/A</v>
      </c>
      <c r="AG46" s="25" t="e">
        <f t="shared" si="41"/>
        <v>#N/A</v>
      </c>
      <c r="AH46" s="25" t="e">
        <f t="shared" si="42"/>
        <v>#N/A</v>
      </c>
      <c r="AI46" s="25" t="e">
        <f t="shared" si="43"/>
        <v>#N/A</v>
      </c>
      <c r="AJ46" s="25" t="e">
        <f t="shared" si="44"/>
        <v>#N/A</v>
      </c>
      <c r="AK46" s="25">
        <f t="array" ref="AK46">SUM(IF(ISNUMBER($B46:$K46),($B46:$K46-$L46)^2,0))</f>
        <v>0</v>
      </c>
      <c r="AL46" s="25" t="str">
        <f>IF(ISNA(S46),"",STDEV($B46:K46))</f>
        <v/>
      </c>
      <c r="AM46" s="25"/>
      <c r="AN46" s="25"/>
      <c r="AO46" s="25"/>
      <c r="AP46" s="25"/>
      <c r="AQ46" s="25"/>
      <c r="AR46" s="25">
        <v>0.99399999999999999</v>
      </c>
      <c r="AS46" s="25" t="str">
        <f t="shared" si="18"/>
        <v/>
      </c>
      <c r="AT46" s="25" t="e">
        <f t="shared" ca="1" si="36"/>
        <v>#VALUE!</v>
      </c>
    </row>
    <row r="47" spans="1:46" ht="19.600000000000001" customHeight="1">
      <c r="A47" s="23">
        <v>40</v>
      </c>
      <c r="B47" s="53"/>
      <c r="C47" s="53"/>
      <c r="D47" s="53"/>
      <c r="E47" s="53"/>
      <c r="F47" s="53"/>
      <c r="G47" s="16"/>
      <c r="H47" s="17"/>
      <c r="I47" s="17"/>
      <c r="J47" s="17"/>
      <c r="K47" s="17"/>
      <c r="L47" s="24" t="e">
        <f t="shared" si="37"/>
        <v>#N/A</v>
      </c>
      <c r="M47" s="25" t="e">
        <f t="shared" si="5"/>
        <v>#N/A</v>
      </c>
      <c r="N47" s="25" t="e">
        <f t="shared" si="6"/>
        <v>#N/A</v>
      </c>
      <c r="O47" s="25" t="e">
        <f t="shared" si="7"/>
        <v>#N/A</v>
      </c>
      <c r="P47" s="25" t="e">
        <f t="array" ref="P47">IF(ISNA(L47),NA(),IF(ROW(L47)&lt;$BH$25,AM$18,AM$20))</f>
        <v>#N/A</v>
      </c>
      <c r="Q47" s="25" t="e">
        <f t="shared" si="8"/>
        <v>#N/A</v>
      </c>
      <c r="R47" s="25" t="e">
        <f t="shared" si="9"/>
        <v>#N/A</v>
      </c>
      <c r="S47" s="25" t="e">
        <f t="shared" si="10"/>
        <v>#N/A</v>
      </c>
      <c r="T47" s="26" t="e">
        <f t="shared" si="11"/>
        <v>#N/A</v>
      </c>
      <c r="U47" s="26" t="e">
        <f t="shared" si="12"/>
        <v>#N/A</v>
      </c>
      <c r="V47" s="25" t="e">
        <f t="shared" si="20"/>
        <v>#N/A</v>
      </c>
      <c r="W47" s="25" t="e">
        <f t="shared" si="21"/>
        <v>#N/A</v>
      </c>
      <c r="X47" s="25" t="e">
        <f t="shared" si="22"/>
        <v>#N/A</v>
      </c>
      <c r="Y47" s="25" t="e">
        <f t="shared" si="35"/>
        <v>#N/A</v>
      </c>
      <c r="Z47" s="25" t="e">
        <f t="shared" si="23"/>
        <v>#N/A</v>
      </c>
      <c r="AA47" s="25" t="e">
        <f t="shared" si="24"/>
        <v>#N/A</v>
      </c>
      <c r="AB47" s="25" t="e">
        <f t="shared" si="25"/>
        <v>#N/A</v>
      </c>
      <c r="AC47" s="25" t="e">
        <f>IF(ISNA(L47),NA(),ABS(MAX($B47:K47)-MIN($B47:K47)))</f>
        <v>#N/A</v>
      </c>
      <c r="AD47" s="25" t="e">
        <f t="shared" si="38"/>
        <v>#N/A</v>
      </c>
      <c r="AE47" s="25" t="e">
        <f t="shared" si="39"/>
        <v>#N/A</v>
      </c>
      <c r="AF47" s="25" t="e">
        <f t="shared" si="40"/>
        <v>#N/A</v>
      </c>
      <c r="AG47" s="25" t="e">
        <f t="shared" si="41"/>
        <v>#N/A</v>
      </c>
      <c r="AH47" s="25" t="e">
        <f t="shared" si="42"/>
        <v>#N/A</v>
      </c>
      <c r="AI47" s="25" t="e">
        <f t="shared" si="43"/>
        <v>#N/A</v>
      </c>
      <c r="AJ47" s="25" t="e">
        <f t="shared" si="44"/>
        <v>#N/A</v>
      </c>
      <c r="AK47" s="25">
        <f t="array" ref="AK47">SUM(IF(ISNUMBER($B47:$K47),($B47:$K47-$L47)^2,0))</f>
        <v>0</v>
      </c>
      <c r="AL47" s="25" t="str">
        <f>IF(ISNA(S47),"",STDEV($B47:K47))</f>
        <v/>
      </c>
      <c r="AM47" s="25"/>
      <c r="AN47" s="25"/>
      <c r="AO47" s="25"/>
      <c r="AP47" s="25"/>
      <c r="AQ47" s="25"/>
      <c r="AR47" s="25">
        <v>0.99399999999999999</v>
      </c>
      <c r="AS47" s="25" t="str">
        <f t="shared" si="18"/>
        <v/>
      </c>
      <c r="AT47" s="25" t="e">
        <f t="shared" ca="1" si="36"/>
        <v>#VALUE!</v>
      </c>
    </row>
    <row r="48" spans="1:46" ht="19.600000000000001" customHeight="1">
      <c r="A48" s="23">
        <v>41</v>
      </c>
      <c r="B48" s="53"/>
      <c r="C48" s="53"/>
      <c r="D48" s="53"/>
      <c r="E48" s="53"/>
      <c r="F48" s="53"/>
      <c r="G48" s="16"/>
      <c r="H48" s="17"/>
      <c r="I48" s="17"/>
      <c r="J48" s="17"/>
      <c r="K48" s="17"/>
      <c r="L48" s="24" t="e">
        <f t="shared" si="37"/>
        <v>#N/A</v>
      </c>
      <c r="M48" s="25" t="e">
        <f t="shared" si="5"/>
        <v>#N/A</v>
      </c>
      <c r="N48" s="25" t="e">
        <f t="shared" si="6"/>
        <v>#N/A</v>
      </c>
      <c r="O48" s="25" t="e">
        <f t="shared" si="7"/>
        <v>#N/A</v>
      </c>
      <c r="P48" s="25" t="e">
        <f t="array" ref="P48">IF(ISNA(L48),NA(),IF(ROW(L48)&lt;$BH$25,AM$18,AM$20))</f>
        <v>#N/A</v>
      </c>
      <c r="Q48" s="25" t="e">
        <f t="shared" si="8"/>
        <v>#N/A</v>
      </c>
      <c r="R48" s="25" t="e">
        <f t="shared" si="9"/>
        <v>#N/A</v>
      </c>
      <c r="S48" s="25" t="e">
        <f t="shared" si="10"/>
        <v>#N/A</v>
      </c>
      <c r="T48" s="26" t="e">
        <f t="shared" si="11"/>
        <v>#N/A</v>
      </c>
      <c r="U48" s="26" t="e">
        <f t="shared" si="12"/>
        <v>#N/A</v>
      </c>
      <c r="V48" s="25" t="e">
        <f t="shared" si="20"/>
        <v>#N/A</v>
      </c>
      <c r="W48" s="25" t="e">
        <f t="shared" si="21"/>
        <v>#N/A</v>
      </c>
      <c r="X48" s="25" t="e">
        <f t="shared" si="22"/>
        <v>#N/A</v>
      </c>
      <c r="Y48" s="25" t="e">
        <f t="shared" si="35"/>
        <v>#N/A</v>
      </c>
      <c r="Z48" s="25" t="e">
        <f t="shared" si="23"/>
        <v>#N/A</v>
      </c>
      <c r="AA48" s="25" t="e">
        <f t="shared" si="24"/>
        <v>#N/A</v>
      </c>
      <c r="AB48" s="25" t="e">
        <f t="shared" si="25"/>
        <v>#N/A</v>
      </c>
      <c r="AC48" s="25" t="e">
        <f>IF(ISNA(L48),NA(),ABS(MAX($B48:K48)-MIN($B48:K48)))</f>
        <v>#N/A</v>
      </c>
      <c r="AD48" s="25" t="e">
        <f t="shared" si="38"/>
        <v>#N/A</v>
      </c>
      <c r="AE48" s="25" t="e">
        <f t="shared" si="39"/>
        <v>#N/A</v>
      </c>
      <c r="AF48" s="25" t="e">
        <f t="shared" si="40"/>
        <v>#N/A</v>
      </c>
      <c r="AG48" s="25" t="e">
        <f t="shared" si="41"/>
        <v>#N/A</v>
      </c>
      <c r="AH48" s="25" t="e">
        <f t="shared" si="42"/>
        <v>#N/A</v>
      </c>
      <c r="AI48" s="25" t="e">
        <f t="shared" si="43"/>
        <v>#N/A</v>
      </c>
      <c r="AJ48" s="25" t="e">
        <f t="shared" si="44"/>
        <v>#N/A</v>
      </c>
      <c r="AK48" s="25">
        <f t="array" ref="AK48">SUM(IF(ISNUMBER($B48:$K48),($B48:$K48-$L48)^2,0))</f>
        <v>0</v>
      </c>
      <c r="AL48" s="25" t="str">
        <f>IF(ISNA(S48),"",STDEV($B48:K48))</f>
        <v/>
      </c>
      <c r="AM48" s="25"/>
      <c r="AN48" s="25"/>
      <c r="AO48" s="25"/>
      <c r="AP48" s="25"/>
      <c r="AQ48" s="25"/>
      <c r="AR48" s="25">
        <v>0.99399999999999999</v>
      </c>
      <c r="AS48" s="25" t="str">
        <f t="shared" si="18"/>
        <v/>
      </c>
      <c r="AT48" s="25" t="e">
        <f t="shared" ca="1" si="36"/>
        <v>#VALUE!</v>
      </c>
    </row>
    <row r="49" spans="1:50" ht="19.600000000000001" customHeight="1">
      <c r="A49" s="23">
        <v>42</v>
      </c>
      <c r="B49" s="53"/>
      <c r="C49" s="53"/>
      <c r="D49" s="53"/>
      <c r="E49" s="53"/>
      <c r="F49" s="53"/>
      <c r="G49" s="16"/>
      <c r="H49" s="17"/>
      <c r="I49" s="17"/>
      <c r="J49" s="17"/>
      <c r="K49" s="17"/>
      <c r="L49" s="24" t="e">
        <f t="shared" si="37"/>
        <v>#N/A</v>
      </c>
      <c r="M49" s="25" t="e">
        <f t="shared" si="5"/>
        <v>#N/A</v>
      </c>
      <c r="N49" s="25" t="e">
        <f t="shared" si="6"/>
        <v>#N/A</v>
      </c>
      <c r="O49" s="25" t="e">
        <f t="shared" si="7"/>
        <v>#N/A</v>
      </c>
      <c r="P49" s="25" t="e">
        <f t="array" ref="P49">IF(ISNA(L49),NA(),IF(ROW(L49)&lt;$BH$25,AM$18,AM$20))</f>
        <v>#N/A</v>
      </c>
      <c r="Q49" s="25" t="e">
        <f t="shared" si="8"/>
        <v>#N/A</v>
      </c>
      <c r="R49" s="25" t="e">
        <f t="shared" si="9"/>
        <v>#N/A</v>
      </c>
      <c r="S49" s="25" t="e">
        <f t="shared" si="10"/>
        <v>#N/A</v>
      </c>
      <c r="T49" s="26" t="e">
        <f t="shared" si="11"/>
        <v>#N/A</v>
      </c>
      <c r="U49" s="26" t="e">
        <f t="shared" si="12"/>
        <v>#N/A</v>
      </c>
      <c r="V49" s="25" t="e">
        <f t="shared" si="20"/>
        <v>#N/A</v>
      </c>
      <c r="W49" s="25" t="e">
        <f t="shared" si="21"/>
        <v>#N/A</v>
      </c>
      <c r="X49" s="25" t="e">
        <f t="shared" si="22"/>
        <v>#N/A</v>
      </c>
      <c r="Y49" s="25" t="e">
        <f t="shared" si="35"/>
        <v>#N/A</v>
      </c>
      <c r="Z49" s="25" t="e">
        <f t="shared" si="23"/>
        <v>#N/A</v>
      </c>
      <c r="AA49" s="25" t="e">
        <f t="shared" si="24"/>
        <v>#N/A</v>
      </c>
      <c r="AB49" s="25" t="e">
        <f t="shared" si="25"/>
        <v>#N/A</v>
      </c>
      <c r="AC49" s="25" t="e">
        <f>IF(ISNA(L49),NA(),ABS(MAX($B49:K49)-MIN($B49:K49)))</f>
        <v>#N/A</v>
      </c>
      <c r="AD49" s="25" t="e">
        <f t="shared" si="38"/>
        <v>#N/A</v>
      </c>
      <c r="AE49" s="25" t="e">
        <f t="shared" si="39"/>
        <v>#N/A</v>
      </c>
      <c r="AF49" s="25" t="e">
        <f t="shared" si="40"/>
        <v>#N/A</v>
      </c>
      <c r="AG49" s="25" t="e">
        <f t="shared" si="41"/>
        <v>#N/A</v>
      </c>
      <c r="AH49" s="25" t="e">
        <f t="shared" si="42"/>
        <v>#N/A</v>
      </c>
      <c r="AI49" s="25" t="e">
        <f t="shared" si="43"/>
        <v>#N/A</v>
      </c>
      <c r="AJ49" s="25" t="e">
        <f t="shared" si="44"/>
        <v>#N/A</v>
      </c>
      <c r="AK49" s="25">
        <f t="array" ref="AK49">SUM(IF(ISNUMBER($B49:$K49),($B49:$K49-$L49)^2,0))</f>
        <v>0</v>
      </c>
      <c r="AL49" s="25" t="str">
        <f>IF(ISNA(S49),"",STDEV($B49:K49))</f>
        <v/>
      </c>
      <c r="AM49" s="25"/>
      <c r="AN49" s="25"/>
      <c r="AO49" s="25"/>
      <c r="AP49" s="25"/>
      <c r="AQ49" s="25"/>
      <c r="AR49" s="25">
        <v>0.99399999999999999</v>
      </c>
      <c r="AS49" s="25" t="str">
        <f t="shared" si="18"/>
        <v/>
      </c>
      <c r="AT49" s="25" t="e">
        <f t="shared" ca="1" si="36"/>
        <v>#VALUE!</v>
      </c>
    </row>
    <row r="50" spans="1:50" ht="19.600000000000001" customHeight="1">
      <c r="A50" s="23">
        <v>43</v>
      </c>
      <c r="B50" s="53"/>
      <c r="C50" s="53"/>
      <c r="D50" s="53"/>
      <c r="E50" s="53"/>
      <c r="F50" s="53"/>
      <c r="G50" s="16"/>
      <c r="H50" s="17"/>
      <c r="I50" s="17"/>
      <c r="J50" s="17"/>
      <c r="K50" s="17"/>
      <c r="L50" s="24" t="e">
        <f t="shared" si="37"/>
        <v>#N/A</v>
      </c>
      <c r="M50" s="25" t="e">
        <f t="shared" si="5"/>
        <v>#N/A</v>
      </c>
      <c r="N50" s="25" t="e">
        <f t="shared" si="6"/>
        <v>#N/A</v>
      </c>
      <c r="O50" s="25" t="e">
        <f t="shared" si="7"/>
        <v>#N/A</v>
      </c>
      <c r="P50" s="25" t="e">
        <f t="array" ref="P50">IF(ISNA(L50),NA(),IF(ROW(L50)&lt;$BH$25,AM$18,AM$20))</f>
        <v>#N/A</v>
      </c>
      <c r="Q50" s="25" t="e">
        <f t="shared" si="8"/>
        <v>#N/A</v>
      </c>
      <c r="R50" s="25" t="e">
        <f t="shared" si="9"/>
        <v>#N/A</v>
      </c>
      <c r="S50" s="25" t="e">
        <f t="shared" si="10"/>
        <v>#N/A</v>
      </c>
      <c r="T50" s="26" t="e">
        <f t="shared" si="11"/>
        <v>#N/A</v>
      </c>
      <c r="U50" s="26" t="e">
        <f t="shared" si="12"/>
        <v>#N/A</v>
      </c>
      <c r="V50" s="25" t="e">
        <f t="shared" si="20"/>
        <v>#N/A</v>
      </c>
      <c r="W50" s="25" t="e">
        <f t="shared" si="21"/>
        <v>#N/A</v>
      </c>
      <c r="X50" s="25" t="e">
        <f t="shared" si="22"/>
        <v>#N/A</v>
      </c>
      <c r="Y50" s="25" t="e">
        <f t="shared" si="35"/>
        <v>#N/A</v>
      </c>
      <c r="Z50" s="25" t="e">
        <f t="shared" si="23"/>
        <v>#N/A</v>
      </c>
      <c r="AA50" s="25" t="e">
        <f t="shared" si="24"/>
        <v>#N/A</v>
      </c>
      <c r="AB50" s="25" t="e">
        <f t="shared" si="25"/>
        <v>#N/A</v>
      </c>
      <c r="AC50" s="25" t="e">
        <f>IF(ISNA(L50),NA(),ABS(MAX($B50:K50)-MIN($B50:K50)))</f>
        <v>#N/A</v>
      </c>
      <c r="AD50" s="25" t="e">
        <f t="shared" si="38"/>
        <v>#N/A</v>
      </c>
      <c r="AE50" s="25" t="e">
        <f t="shared" si="39"/>
        <v>#N/A</v>
      </c>
      <c r="AF50" s="25" t="e">
        <f t="shared" si="40"/>
        <v>#N/A</v>
      </c>
      <c r="AG50" s="25" t="e">
        <f t="shared" si="41"/>
        <v>#N/A</v>
      </c>
      <c r="AH50" s="25" t="e">
        <f t="shared" si="42"/>
        <v>#N/A</v>
      </c>
      <c r="AI50" s="25" t="e">
        <f t="shared" si="43"/>
        <v>#N/A</v>
      </c>
      <c r="AJ50" s="25" t="e">
        <f t="shared" si="44"/>
        <v>#N/A</v>
      </c>
      <c r="AK50" s="25">
        <f t="array" ref="AK50">SUM(IF(ISNUMBER($B50:$K50),($B50:$K50-$L50)^2,0))</f>
        <v>0</v>
      </c>
      <c r="AL50" s="25" t="str">
        <f>IF(ISNA(S50),"",STDEV($B50:K50))</f>
        <v/>
      </c>
      <c r="AM50" s="25"/>
      <c r="AN50" s="25"/>
      <c r="AO50" s="25"/>
      <c r="AP50" s="25"/>
      <c r="AQ50" s="25"/>
      <c r="AR50" s="25">
        <v>0.99399999999999999</v>
      </c>
      <c r="AS50" s="25" t="str">
        <f t="shared" si="18"/>
        <v/>
      </c>
      <c r="AT50" s="25" t="e">
        <f t="shared" ca="1" si="36"/>
        <v>#VALUE!</v>
      </c>
    </row>
    <row r="51" spans="1:50" ht="19.600000000000001" customHeight="1">
      <c r="A51" s="23">
        <v>44</v>
      </c>
      <c r="B51" s="53"/>
      <c r="C51" s="53"/>
      <c r="D51" s="53"/>
      <c r="E51" s="53"/>
      <c r="F51" s="53"/>
      <c r="G51" s="16"/>
      <c r="H51" s="17"/>
      <c r="I51" s="17"/>
      <c r="J51" s="17"/>
      <c r="K51" s="17"/>
      <c r="L51" s="24" t="e">
        <f t="shared" si="37"/>
        <v>#N/A</v>
      </c>
      <c r="M51" s="25" t="e">
        <f t="shared" si="5"/>
        <v>#N/A</v>
      </c>
      <c r="N51" s="25" t="e">
        <f t="shared" si="6"/>
        <v>#N/A</v>
      </c>
      <c r="O51" s="25" t="e">
        <f t="shared" si="7"/>
        <v>#N/A</v>
      </c>
      <c r="P51" s="25" t="e">
        <f t="array" ref="P51">IF(ISNA(L51),NA(),IF(ROW(L51)&lt;$BH$25,AM$18,AM$20))</f>
        <v>#N/A</v>
      </c>
      <c r="Q51" s="25" t="e">
        <f t="shared" si="8"/>
        <v>#N/A</v>
      </c>
      <c r="R51" s="25" t="e">
        <f t="shared" si="9"/>
        <v>#N/A</v>
      </c>
      <c r="S51" s="25" t="e">
        <f t="shared" si="10"/>
        <v>#N/A</v>
      </c>
      <c r="T51" s="26" t="e">
        <f t="shared" si="11"/>
        <v>#N/A</v>
      </c>
      <c r="U51" s="26" t="e">
        <f t="shared" si="12"/>
        <v>#N/A</v>
      </c>
      <c r="V51" s="25" t="e">
        <f t="shared" si="20"/>
        <v>#N/A</v>
      </c>
      <c r="W51" s="25" t="e">
        <f t="shared" si="21"/>
        <v>#N/A</v>
      </c>
      <c r="X51" s="25" t="e">
        <f t="shared" si="22"/>
        <v>#N/A</v>
      </c>
      <c r="Y51" s="25" t="e">
        <f t="shared" si="35"/>
        <v>#N/A</v>
      </c>
      <c r="Z51" s="25" t="e">
        <f t="shared" si="23"/>
        <v>#N/A</v>
      </c>
      <c r="AA51" s="25" t="e">
        <f t="shared" si="24"/>
        <v>#N/A</v>
      </c>
      <c r="AB51" s="25" t="e">
        <f t="shared" si="25"/>
        <v>#N/A</v>
      </c>
      <c r="AC51" s="25" t="e">
        <f>IF(ISNA(L51),NA(),ABS(MAX($B51:K51)-MIN($B51:K51)))</f>
        <v>#N/A</v>
      </c>
      <c r="AD51" s="25" t="e">
        <f t="shared" si="38"/>
        <v>#N/A</v>
      </c>
      <c r="AE51" s="25" t="e">
        <f t="shared" si="39"/>
        <v>#N/A</v>
      </c>
      <c r="AF51" s="25" t="e">
        <f t="shared" si="40"/>
        <v>#N/A</v>
      </c>
      <c r="AG51" s="25" t="e">
        <f t="shared" si="41"/>
        <v>#N/A</v>
      </c>
      <c r="AH51" s="25" t="e">
        <f t="shared" si="42"/>
        <v>#N/A</v>
      </c>
      <c r="AI51" s="25" t="e">
        <f t="shared" si="43"/>
        <v>#N/A</v>
      </c>
      <c r="AJ51" s="25" t="e">
        <f t="shared" si="44"/>
        <v>#N/A</v>
      </c>
      <c r="AK51" s="25">
        <f t="array" ref="AK51">SUM(IF(ISNUMBER($B51:$K51),($B51:$K51-$L51)^2,0))</f>
        <v>0</v>
      </c>
      <c r="AL51" s="25" t="str">
        <f>IF(ISNA(S51),"",STDEV($B51:K51))</f>
        <v/>
      </c>
      <c r="AM51" s="25"/>
      <c r="AN51" s="25"/>
      <c r="AO51" s="25"/>
      <c r="AP51" s="25"/>
      <c r="AQ51" s="25"/>
      <c r="AR51" s="25">
        <v>0.99399999999999999</v>
      </c>
      <c r="AS51" s="25" t="str">
        <f t="shared" si="18"/>
        <v/>
      </c>
      <c r="AT51" s="25" t="e">
        <f t="shared" ca="1" si="36"/>
        <v>#VALUE!</v>
      </c>
    </row>
    <row r="52" spans="1:50" ht="19.600000000000001" customHeight="1">
      <c r="A52" s="23">
        <v>45</v>
      </c>
      <c r="B52" s="53"/>
      <c r="C52" s="53"/>
      <c r="D52" s="53"/>
      <c r="E52" s="53"/>
      <c r="F52" s="53"/>
      <c r="G52" s="16"/>
      <c r="H52" s="17"/>
      <c r="I52" s="17"/>
      <c r="J52" s="17"/>
      <c r="K52" s="17"/>
      <c r="L52" s="24" t="e">
        <f t="shared" si="37"/>
        <v>#N/A</v>
      </c>
      <c r="M52" s="25" t="e">
        <f t="shared" si="5"/>
        <v>#N/A</v>
      </c>
      <c r="N52" s="25" t="e">
        <f t="shared" si="6"/>
        <v>#N/A</v>
      </c>
      <c r="O52" s="25" t="e">
        <f t="shared" si="7"/>
        <v>#N/A</v>
      </c>
      <c r="P52" s="25" t="e">
        <f t="array" ref="P52">IF(ISNA(L52),NA(),IF(ROW(L52)&lt;$BH$25,AM$18,AM$20))</f>
        <v>#N/A</v>
      </c>
      <c r="Q52" s="25" t="e">
        <f t="shared" si="8"/>
        <v>#N/A</v>
      </c>
      <c r="R52" s="25" t="e">
        <f t="shared" si="9"/>
        <v>#N/A</v>
      </c>
      <c r="S52" s="25" t="e">
        <f t="shared" si="10"/>
        <v>#N/A</v>
      </c>
      <c r="T52" s="26" t="e">
        <f t="shared" si="11"/>
        <v>#N/A</v>
      </c>
      <c r="U52" s="26" t="e">
        <f t="shared" si="12"/>
        <v>#N/A</v>
      </c>
      <c r="V52" s="25" t="e">
        <f t="shared" si="20"/>
        <v>#N/A</v>
      </c>
      <c r="W52" s="25" t="e">
        <f t="shared" si="21"/>
        <v>#N/A</v>
      </c>
      <c r="X52" s="25" t="e">
        <f t="shared" si="22"/>
        <v>#N/A</v>
      </c>
      <c r="Y52" s="25" t="e">
        <f t="shared" si="35"/>
        <v>#N/A</v>
      </c>
      <c r="Z52" s="25" t="e">
        <f t="shared" si="23"/>
        <v>#N/A</v>
      </c>
      <c r="AA52" s="25" t="e">
        <f t="shared" si="24"/>
        <v>#N/A</v>
      </c>
      <c r="AB52" s="25" t="e">
        <f t="shared" si="25"/>
        <v>#N/A</v>
      </c>
      <c r="AC52" s="25" t="e">
        <f>IF(ISNA(L52),NA(),ABS(MAX($B52:K52)-MIN($B52:K52)))</f>
        <v>#N/A</v>
      </c>
      <c r="AD52" s="25" t="e">
        <f t="shared" si="38"/>
        <v>#N/A</v>
      </c>
      <c r="AE52" s="25" t="e">
        <f t="shared" si="39"/>
        <v>#N/A</v>
      </c>
      <c r="AF52" s="25" t="e">
        <f t="shared" si="40"/>
        <v>#N/A</v>
      </c>
      <c r="AG52" s="25" t="e">
        <f t="shared" si="41"/>
        <v>#N/A</v>
      </c>
      <c r="AH52" s="25" t="e">
        <f t="shared" si="42"/>
        <v>#N/A</v>
      </c>
      <c r="AI52" s="25" t="e">
        <f t="shared" si="43"/>
        <v>#N/A</v>
      </c>
      <c r="AJ52" s="25" t="e">
        <f t="shared" si="44"/>
        <v>#N/A</v>
      </c>
      <c r="AK52" s="25">
        <f t="array" ref="AK52">SUM(IF(ISNUMBER($B52:$K52),($B52:$K52-$L52)^2,0))</f>
        <v>0</v>
      </c>
      <c r="AL52" s="25" t="str">
        <f>IF(ISNA(S52),"",STDEV($B52:K52))</f>
        <v/>
      </c>
      <c r="AM52" s="25"/>
      <c r="AN52" s="25"/>
      <c r="AO52" s="25"/>
      <c r="AP52" s="25"/>
      <c r="AQ52" s="25"/>
      <c r="AR52" s="25">
        <v>0.99399999999999999</v>
      </c>
      <c r="AS52" s="25" t="str">
        <f t="shared" si="18"/>
        <v/>
      </c>
      <c r="AT52" s="25" t="e">
        <f t="shared" ca="1" si="36"/>
        <v>#VALUE!</v>
      </c>
      <c r="AX52" s="39"/>
    </row>
    <row r="53" spans="1:50" ht="19.600000000000001" customHeight="1">
      <c r="A53" s="23">
        <v>46</v>
      </c>
      <c r="B53" s="53"/>
      <c r="C53" s="53"/>
      <c r="D53" s="53"/>
      <c r="E53" s="53"/>
      <c r="F53" s="53"/>
      <c r="G53" s="16"/>
      <c r="H53" s="17"/>
      <c r="I53" s="17"/>
      <c r="J53" s="17"/>
      <c r="K53" s="17"/>
      <c r="L53" s="24" t="e">
        <f t="shared" si="37"/>
        <v>#N/A</v>
      </c>
      <c r="M53" s="25" t="e">
        <f t="shared" si="5"/>
        <v>#N/A</v>
      </c>
      <c r="N53" s="25" t="e">
        <f t="shared" si="6"/>
        <v>#N/A</v>
      </c>
      <c r="O53" s="25" t="e">
        <f t="shared" si="7"/>
        <v>#N/A</v>
      </c>
      <c r="P53" s="25" t="e">
        <f t="array" ref="P53">IF(ISNA(L53),NA(),IF(ROW(L53)&lt;$BH$25,AM$18,AM$20))</f>
        <v>#N/A</v>
      </c>
      <c r="Q53" s="25" t="e">
        <f t="shared" si="8"/>
        <v>#N/A</v>
      </c>
      <c r="R53" s="25" t="e">
        <f t="shared" si="9"/>
        <v>#N/A</v>
      </c>
      <c r="S53" s="25" t="e">
        <f t="shared" si="10"/>
        <v>#N/A</v>
      </c>
      <c r="T53" s="26" t="e">
        <f t="shared" si="11"/>
        <v>#N/A</v>
      </c>
      <c r="U53" s="26" t="e">
        <f t="shared" si="12"/>
        <v>#N/A</v>
      </c>
      <c r="V53" s="25" t="e">
        <f t="shared" si="20"/>
        <v>#N/A</v>
      </c>
      <c r="W53" s="25" t="e">
        <f t="shared" si="21"/>
        <v>#N/A</v>
      </c>
      <c r="X53" s="25" t="e">
        <f t="shared" si="22"/>
        <v>#N/A</v>
      </c>
      <c r="Y53" s="25" t="e">
        <f t="shared" si="35"/>
        <v>#N/A</v>
      </c>
      <c r="Z53" s="25" t="e">
        <f t="shared" si="23"/>
        <v>#N/A</v>
      </c>
      <c r="AA53" s="25" t="e">
        <f t="shared" si="24"/>
        <v>#N/A</v>
      </c>
      <c r="AB53" s="25" t="e">
        <f t="shared" si="25"/>
        <v>#N/A</v>
      </c>
      <c r="AC53" s="25" t="e">
        <f>IF(ISNA(L53),NA(),ABS(MAX($B53:K53)-MIN($B53:K53)))</f>
        <v>#N/A</v>
      </c>
      <c r="AD53" s="25" t="e">
        <f t="shared" si="38"/>
        <v>#N/A</v>
      </c>
      <c r="AE53" s="25" t="e">
        <f t="shared" si="39"/>
        <v>#N/A</v>
      </c>
      <c r="AF53" s="25" t="e">
        <f t="shared" si="40"/>
        <v>#N/A</v>
      </c>
      <c r="AG53" s="25" t="e">
        <f t="shared" si="41"/>
        <v>#N/A</v>
      </c>
      <c r="AH53" s="25" t="e">
        <f t="shared" si="42"/>
        <v>#N/A</v>
      </c>
      <c r="AI53" s="25" t="e">
        <f t="shared" si="43"/>
        <v>#N/A</v>
      </c>
      <c r="AJ53" s="25" t="e">
        <f t="shared" si="44"/>
        <v>#N/A</v>
      </c>
      <c r="AK53" s="25">
        <f t="array" ref="AK53">SUM(IF(ISNUMBER($B53:$K53),($B53:$K53-$L53)^2,0))</f>
        <v>0</v>
      </c>
      <c r="AL53" s="25" t="str">
        <f>IF(ISNA(S53),"",STDEV($B53:K53))</f>
        <v/>
      </c>
      <c r="AM53" s="25"/>
      <c r="AN53" s="25"/>
      <c r="AO53" s="25"/>
      <c r="AP53" s="25"/>
      <c r="AQ53" s="25"/>
      <c r="AR53" s="25">
        <v>0.995</v>
      </c>
      <c r="AS53" s="25" t="str">
        <f t="shared" si="18"/>
        <v/>
      </c>
      <c r="AT53" s="25" t="e">
        <f t="shared" ca="1" si="36"/>
        <v>#VALUE!</v>
      </c>
    </row>
    <row r="54" spans="1:50" ht="19.600000000000001" customHeight="1">
      <c r="A54" s="23">
        <v>47</v>
      </c>
      <c r="B54" s="53"/>
      <c r="C54" s="53"/>
      <c r="D54" s="53"/>
      <c r="E54" s="53"/>
      <c r="F54" s="53"/>
      <c r="G54" s="16"/>
      <c r="H54" s="17"/>
      <c r="I54" s="17"/>
      <c r="J54" s="17"/>
      <c r="K54" s="17"/>
      <c r="L54" s="24" t="e">
        <f t="shared" si="37"/>
        <v>#N/A</v>
      </c>
      <c r="M54" s="25" t="e">
        <f t="shared" si="5"/>
        <v>#N/A</v>
      </c>
      <c r="N54" s="25" t="e">
        <f t="shared" si="6"/>
        <v>#N/A</v>
      </c>
      <c r="O54" s="25" t="e">
        <f t="shared" si="7"/>
        <v>#N/A</v>
      </c>
      <c r="P54" s="25" t="e">
        <f t="array" ref="P54">IF(ISNA(L54),NA(),IF(ROW(L54)&lt;$BH$25,AM$18,AM$20))</f>
        <v>#N/A</v>
      </c>
      <c r="Q54" s="25" t="e">
        <f t="shared" si="8"/>
        <v>#N/A</v>
      </c>
      <c r="R54" s="25" t="e">
        <f t="shared" si="9"/>
        <v>#N/A</v>
      </c>
      <c r="S54" s="25" t="e">
        <f t="shared" si="10"/>
        <v>#N/A</v>
      </c>
      <c r="T54" s="26" t="e">
        <f t="shared" si="11"/>
        <v>#N/A</v>
      </c>
      <c r="U54" s="26" t="e">
        <f t="shared" si="12"/>
        <v>#N/A</v>
      </c>
      <c r="V54" s="25" t="e">
        <f t="shared" si="20"/>
        <v>#N/A</v>
      </c>
      <c r="W54" s="25" t="e">
        <f t="shared" si="21"/>
        <v>#N/A</v>
      </c>
      <c r="X54" s="25" t="e">
        <f t="shared" si="22"/>
        <v>#N/A</v>
      </c>
      <c r="Y54" s="25" t="e">
        <f t="shared" si="35"/>
        <v>#N/A</v>
      </c>
      <c r="Z54" s="25" t="e">
        <f t="shared" si="23"/>
        <v>#N/A</v>
      </c>
      <c r="AA54" s="25" t="e">
        <f t="shared" si="24"/>
        <v>#N/A</v>
      </c>
      <c r="AB54" s="25" t="e">
        <f t="shared" si="25"/>
        <v>#N/A</v>
      </c>
      <c r="AC54" s="25" t="e">
        <f>IF(ISNA(L54),NA(),ABS(MAX($B54:K54)-MIN($B54:K54)))</f>
        <v>#N/A</v>
      </c>
      <c r="AD54" s="25" t="e">
        <f t="shared" si="38"/>
        <v>#N/A</v>
      </c>
      <c r="AE54" s="25" t="e">
        <f t="shared" si="39"/>
        <v>#N/A</v>
      </c>
      <c r="AF54" s="25" t="e">
        <f t="shared" si="40"/>
        <v>#N/A</v>
      </c>
      <c r="AG54" s="25" t="e">
        <f t="shared" si="41"/>
        <v>#N/A</v>
      </c>
      <c r="AH54" s="25" t="e">
        <f t="shared" si="42"/>
        <v>#N/A</v>
      </c>
      <c r="AI54" s="25" t="e">
        <f t="shared" si="43"/>
        <v>#N/A</v>
      </c>
      <c r="AJ54" s="25" t="e">
        <f t="shared" si="44"/>
        <v>#N/A</v>
      </c>
      <c r="AK54" s="25">
        <f t="array" ref="AK54">SUM(IF(ISNUMBER($B54:$K54),($B54:$K54-$L54)^2,0))</f>
        <v>0</v>
      </c>
      <c r="AL54" s="25" t="str">
        <f>IF(ISNA(S54),"",STDEV($B54:K54))</f>
        <v/>
      </c>
      <c r="AM54" s="25"/>
      <c r="AN54" s="25"/>
      <c r="AO54" s="25"/>
      <c r="AP54" s="25"/>
      <c r="AQ54" s="25"/>
      <c r="AR54" s="25">
        <v>0.995</v>
      </c>
      <c r="AS54" s="25" t="str">
        <f t="shared" si="18"/>
        <v/>
      </c>
      <c r="AT54" s="25" t="e">
        <f t="shared" ca="1" si="36"/>
        <v>#VALUE!</v>
      </c>
    </row>
    <row r="55" spans="1:50" ht="19.600000000000001" customHeight="1">
      <c r="A55" s="23">
        <v>48</v>
      </c>
      <c r="B55" s="53"/>
      <c r="C55" s="53"/>
      <c r="D55" s="53"/>
      <c r="E55" s="53"/>
      <c r="F55" s="53"/>
      <c r="G55" s="16"/>
      <c r="H55" s="17"/>
      <c r="I55" s="17"/>
      <c r="J55" s="17"/>
      <c r="K55" s="17"/>
      <c r="L55" s="24" t="e">
        <f t="shared" si="37"/>
        <v>#N/A</v>
      </c>
      <c r="M55" s="25" t="e">
        <f t="shared" si="5"/>
        <v>#N/A</v>
      </c>
      <c r="N55" s="25" t="e">
        <f t="shared" si="6"/>
        <v>#N/A</v>
      </c>
      <c r="O55" s="25" t="e">
        <f t="shared" si="7"/>
        <v>#N/A</v>
      </c>
      <c r="P55" s="25" t="e">
        <f t="array" ref="P55">IF(ISNA(L55),NA(),IF(ROW(L55)&lt;$BH$25,AM$18,AM$20))</f>
        <v>#N/A</v>
      </c>
      <c r="Q55" s="25" t="e">
        <f t="shared" si="8"/>
        <v>#N/A</v>
      </c>
      <c r="R55" s="25" t="e">
        <f t="shared" si="9"/>
        <v>#N/A</v>
      </c>
      <c r="S55" s="25" t="e">
        <f t="shared" si="10"/>
        <v>#N/A</v>
      </c>
      <c r="T55" s="26" t="e">
        <f t="shared" si="11"/>
        <v>#N/A</v>
      </c>
      <c r="U55" s="26" t="e">
        <f t="shared" si="12"/>
        <v>#N/A</v>
      </c>
      <c r="V55" s="25" t="e">
        <f t="shared" si="20"/>
        <v>#N/A</v>
      </c>
      <c r="W55" s="25" t="e">
        <f t="shared" si="21"/>
        <v>#N/A</v>
      </c>
      <c r="X55" s="25" t="e">
        <f t="shared" si="22"/>
        <v>#N/A</v>
      </c>
      <c r="Y55" s="25" t="e">
        <f t="shared" si="35"/>
        <v>#N/A</v>
      </c>
      <c r="Z55" s="25" t="e">
        <f t="shared" si="23"/>
        <v>#N/A</v>
      </c>
      <c r="AA55" s="25" t="e">
        <f t="shared" si="24"/>
        <v>#N/A</v>
      </c>
      <c r="AB55" s="25" t="e">
        <f t="shared" si="25"/>
        <v>#N/A</v>
      </c>
      <c r="AC55" s="25" t="e">
        <f>IF(ISNA(L55),NA(),ABS(MAX($B55:K55)-MIN($B55:K55)))</f>
        <v>#N/A</v>
      </c>
      <c r="AD55" s="25" t="e">
        <f t="shared" si="38"/>
        <v>#N/A</v>
      </c>
      <c r="AE55" s="25" t="e">
        <f t="shared" si="39"/>
        <v>#N/A</v>
      </c>
      <c r="AF55" s="25" t="e">
        <f t="shared" si="40"/>
        <v>#N/A</v>
      </c>
      <c r="AG55" s="25" t="e">
        <f t="shared" si="41"/>
        <v>#N/A</v>
      </c>
      <c r="AH55" s="25" t="e">
        <f t="shared" si="42"/>
        <v>#N/A</v>
      </c>
      <c r="AI55" s="25" t="e">
        <f t="shared" si="43"/>
        <v>#N/A</v>
      </c>
      <c r="AJ55" s="25" t="e">
        <f t="shared" si="44"/>
        <v>#N/A</v>
      </c>
      <c r="AK55" s="25">
        <f t="array" ref="AK55">SUM(IF(ISNUMBER($B55:$K55),($B55:$K55-$L55)^2,0))</f>
        <v>0</v>
      </c>
      <c r="AL55" s="25" t="str">
        <f>IF(ISNA(S55),"",STDEV($B55:K55))</f>
        <v/>
      </c>
      <c r="AM55" s="25"/>
      <c r="AN55" s="25"/>
      <c r="AO55" s="25"/>
      <c r="AP55" s="25"/>
      <c r="AQ55" s="25"/>
      <c r="AR55" s="25">
        <v>0.995</v>
      </c>
      <c r="AS55" s="25" t="str">
        <f t="shared" si="18"/>
        <v/>
      </c>
      <c r="AT55" s="25" t="e">
        <f t="shared" ca="1" si="36"/>
        <v>#VALUE!</v>
      </c>
    </row>
    <row r="56" spans="1:50" ht="19.600000000000001" customHeight="1">
      <c r="A56" s="23">
        <v>49</v>
      </c>
      <c r="B56" s="53"/>
      <c r="C56" s="53"/>
      <c r="D56" s="53"/>
      <c r="E56" s="53"/>
      <c r="F56" s="53"/>
      <c r="G56" s="16"/>
      <c r="H56" s="17"/>
      <c r="I56" s="17"/>
      <c r="J56" s="17"/>
      <c r="K56" s="17"/>
      <c r="L56" s="24" t="e">
        <f t="shared" si="37"/>
        <v>#N/A</v>
      </c>
      <c r="M56" s="25" t="e">
        <f t="shared" si="5"/>
        <v>#N/A</v>
      </c>
      <c r="N56" s="25" t="e">
        <f t="shared" si="6"/>
        <v>#N/A</v>
      </c>
      <c r="O56" s="25" t="e">
        <f t="shared" si="7"/>
        <v>#N/A</v>
      </c>
      <c r="P56" s="25" t="e">
        <f t="array" ref="P56">IF(ISNA(L56),NA(),IF(ROW(L56)&lt;$BH$25,AM$18,AM$20))</f>
        <v>#N/A</v>
      </c>
      <c r="Q56" s="25" t="e">
        <f t="shared" si="8"/>
        <v>#N/A</v>
      </c>
      <c r="R56" s="25" t="e">
        <f t="shared" si="9"/>
        <v>#N/A</v>
      </c>
      <c r="S56" s="25" t="e">
        <f t="shared" si="10"/>
        <v>#N/A</v>
      </c>
      <c r="T56" s="26" t="e">
        <f t="shared" si="11"/>
        <v>#N/A</v>
      </c>
      <c r="U56" s="26" t="e">
        <f t="shared" si="12"/>
        <v>#N/A</v>
      </c>
      <c r="V56" s="25" t="e">
        <f t="shared" si="20"/>
        <v>#N/A</v>
      </c>
      <c r="W56" s="25" t="e">
        <f t="shared" si="21"/>
        <v>#N/A</v>
      </c>
      <c r="X56" s="25" t="e">
        <f t="shared" si="22"/>
        <v>#N/A</v>
      </c>
      <c r="Y56" s="25" t="e">
        <f t="shared" si="35"/>
        <v>#N/A</v>
      </c>
      <c r="Z56" s="25" t="e">
        <f t="shared" si="23"/>
        <v>#N/A</v>
      </c>
      <c r="AA56" s="25" t="e">
        <f t="shared" si="24"/>
        <v>#N/A</v>
      </c>
      <c r="AB56" s="25" t="e">
        <f t="shared" si="25"/>
        <v>#N/A</v>
      </c>
      <c r="AC56" s="25" t="e">
        <f>IF(ISNA(L56),NA(),ABS(MAX($B56:K56)-MIN($B56:K56)))</f>
        <v>#N/A</v>
      </c>
      <c r="AD56" s="25" t="e">
        <f t="shared" si="38"/>
        <v>#N/A</v>
      </c>
      <c r="AE56" s="25" t="e">
        <f t="shared" si="39"/>
        <v>#N/A</v>
      </c>
      <c r="AF56" s="25" t="e">
        <f t="shared" si="40"/>
        <v>#N/A</v>
      </c>
      <c r="AG56" s="25" t="e">
        <f t="shared" si="41"/>
        <v>#N/A</v>
      </c>
      <c r="AH56" s="25" t="e">
        <f t="shared" si="42"/>
        <v>#N/A</v>
      </c>
      <c r="AI56" s="25" t="e">
        <f t="shared" si="43"/>
        <v>#N/A</v>
      </c>
      <c r="AJ56" s="25" t="e">
        <f t="shared" si="44"/>
        <v>#N/A</v>
      </c>
      <c r="AK56" s="25">
        <f t="array" ref="AK56">SUM(IF(ISNUMBER($B56:$K56),($B56:$K56-$L56)^2,0))</f>
        <v>0</v>
      </c>
      <c r="AL56" s="25" t="str">
        <f>IF(ISNA(S56),"",STDEV($B56:K56))</f>
        <v/>
      </c>
      <c r="AM56" s="25"/>
      <c r="AN56" s="25"/>
      <c r="AO56" s="25"/>
      <c r="AP56" s="25"/>
      <c r="AQ56" s="25"/>
      <c r="AR56" s="25">
        <v>0.995</v>
      </c>
      <c r="AS56" s="25" t="str">
        <f t="shared" si="18"/>
        <v/>
      </c>
      <c r="AT56" s="25" t="e">
        <f t="shared" ca="1" si="36"/>
        <v>#VALUE!</v>
      </c>
    </row>
    <row r="57" spans="1:50" ht="19.600000000000001" customHeight="1">
      <c r="A57" s="40">
        <v>50</v>
      </c>
      <c r="B57" s="53"/>
      <c r="C57" s="53"/>
      <c r="D57" s="53"/>
      <c r="E57" s="53"/>
      <c r="F57" s="53"/>
      <c r="G57" s="41"/>
      <c r="H57" s="42"/>
      <c r="I57" s="42"/>
      <c r="J57" s="42"/>
      <c r="K57" s="42"/>
      <c r="L57" s="43" t="e">
        <f t="shared" si="37"/>
        <v>#N/A</v>
      </c>
      <c r="M57" s="44" t="e">
        <f t="shared" si="5"/>
        <v>#N/A</v>
      </c>
      <c r="N57" s="44" t="e">
        <f t="shared" si="6"/>
        <v>#N/A</v>
      </c>
      <c r="O57" s="44" t="e">
        <f t="shared" si="7"/>
        <v>#N/A</v>
      </c>
      <c r="P57" s="44" t="e">
        <f t="array" ref="P57">IF(ISNA(L57),NA(),IF(ROW(L57)&lt;$BH$25,AM$18,AM$20))</f>
        <v>#N/A</v>
      </c>
      <c r="Q57" s="44" t="e">
        <f t="shared" si="8"/>
        <v>#N/A</v>
      </c>
      <c r="R57" s="44" t="e">
        <f t="shared" si="9"/>
        <v>#N/A</v>
      </c>
      <c r="S57" s="44" t="e">
        <f t="shared" si="10"/>
        <v>#N/A</v>
      </c>
      <c r="T57" s="45" t="e">
        <f>IF(L57="",T56,L57)</f>
        <v>#N/A</v>
      </c>
      <c r="U57" s="45" t="e">
        <f>IF(OR(L57="",T56=""),NA(),IF(ISERROR(ABS(T56-L57)),"",ABS(T56-L57)))</f>
        <v>#N/A</v>
      </c>
      <c r="V57" s="44" t="e">
        <f t="shared" si="20"/>
        <v>#N/A</v>
      </c>
      <c r="W57" s="44" t="e">
        <f t="shared" si="21"/>
        <v>#N/A</v>
      </c>
      <c r="X57" s="44" t="e">
        <f t="shared" si="22"/>
        <v>#N/A</v>
      </c>
      <c r="Y57" s="44" t="e">
        <f t="shared" si="35"/>
        <v>#N/A</v>
      </c>
      <c r="Z57" s="44" t="e">
        <f t="shared" si="23"/>
        <v>#N/A</v>
      </c>
      <c r="AA57" s="44" t="e">
        <f t="shared" si="24"/>
        <v>#N/A</v>
      </c>
      <c r="AB57" s="44" t="e">
        <f t="shared" si="25"/>
        <v>#N/A</v>
      </c>
      <c r="AC57" s="44" t="e">
        <f>IF(ISNA(L57),NA(),ABS(MAX($B57:K57)-MIN($B57:K57)))</f>
        <v>#N/A</v>
      </c>
      <c r="AD57" s="44" t="e">
        <f t="shared" si="38"/>
        <v>#N/A</v>
      </c>
      <c r="AE57" s="44" t="e">
        <f t="shared" si="39"/>
        <v>#N/A</v>
      </c>
      <c r="AF57" s="44" t="e">
        <f t="shared" si="40"/>
        <v>#N/A</v>
      </c>
      <c r="AG57" s="44" t="e">
        <f t="shared" si="41"/>
        <v>#N/A</v>
      </c>
      <c r="AH57" s="44" t="e">
        <f t="shared" si="42"/>
        <v>#N/A</v>
      </c>
      <c r="AI57" s="44" t="e">
        <f t="shared" si="43"/>
        <v>#N/A</v>
      </c>
      <c r="AJ57" s="44" t="e">
        <f t="shared" si="44"/>
        <v>#N/A</v>
      </c>
      <c r="AK57" s="44">
        <f t="array" ref="AK57">SUM(IF(ISNUMBER($B57:$K57),($B57:$K57-$L57)^2,0))</f>
        <v>0</v>
      </c>
      <c r="AL57" s="44" t="str">
        <f>IF(ISNA(S57),"",STDEV($B57:K57))</f>
        <v/>
      </c>
      <c r="AM57" s="44"/>
      <c r="AN57" s="44"/>
      <c r="AO57" s="44"/>
      <c r="AP57" s="44"/>
      <c r="AQ57" s="44"/>
      <c r="AR57" s="44"/>
      <c r="AS57" s="44"/>
      <c r="AT57" s="44" t="e">
        <f t="shared" ca="1" si="36"/>
        <v>#N/A</v>
      </c>
    </row>
    <row r="58" spans="1:50">
      <c r="B58" s="46"/>
      <c r="M58" s="2"/>
      <c r="T58" s="2"/>
      <c r="U58" s="2"/>
    </row>
    <row r="59" spans="1:50">
      <c r="B59" s="46"/>
      <c r="M59" s="2"/>
      <c r="T59" s="2"/>
      <c r="U59" s="2"/>
    </row>
    <row r="60" spans="1:50">
      <c r="T60" s="2"/>
      <c r="U60" s="2"/>
    </row>
    <row r="61" spans="1:50">
      <c r="T61" s="2"/>
      <c r="U61" s="2"/>
    </row>
    <row r="62" spans="1:50">
      <c r="T62" s="2"/>
      <c r="U62" s="2"/>
    </row>
    <row r="63" spans="1:50">
      <c r="T63" s="2"/>
      <c r="U63" s="2"/>
    </row>
    <row r="64" spans="1:50">
      <c r="T64" s="2"/>
      <c r="U64" s="2"/>
    </row>
    <row r="65" spans="20:21">
      <c r="T65" s="2"/>
      <c r="U65" s="2"/>
    </row>
    <row r="66" spans="20:21">
      <c r="T66" s="2"/>
      <c r="U66" s="2"/>
    </row>
    <row r="67" spans="20:21">
      <c r="T67" s="2"/>
      <c r="U67" s="2"/>
    </row>
    <row r="68" spans="20:21">
      <c r="T68" s="2"/>
      <c r="U68" s="2"/>
    </row>
    <row r="69" spans="20:21">
      <c r="T69" s="2"/>
      <c r="U69" s="2"/>
    </row>
    <row r="70" spans="20:21">
      <c r="T70" s="2"/>
      <c r="U70" s="2"/>
    </row>
    <row r="71" spans="20:21">
      <c r="T71" s="2"/>
      <c r="U71" s="2"/>
    </row>
    <row r="72" spans="20:21">
      <c r="T72" s="2"/>
      <c r="U72" s="2"/>
    </row>
    <row r="73" spans="20:21">
      <c r="T73" s="2"/>
      <c r="U73" s="2"/>
    </row>
    <row r="74" spans="20:21">
      <c r="T74" s="2"/>
      <c r="U74" s="2"/>
    </row>
    <row r="75" spans="20:21">
      <c r="T75" s="2"/>
      <c r="U75" s="2"/>
    </row>
    <row r="76" spans="20:21">
      <c r="T76" s="2"/>
      <c r="U76" s="2"/>
    </row>
    <row r="77" spans="20:21">
      <c r="T77" s="2"/>
      <c r="U77" s="2"/>
    </row>
    <row r="78" spans="20:21">
      <c r="T78" s="2"/>
      <c r="U78" s="2"/>
    </row>
    <row r="79" spans="20:21">
      <c r="T79" s="2"/>
      <c r="U79" s="2"/>
    </row>
    <row r="80" spans="20:21">
      <c r="T80" s="2"/>
      <c r="U80" s="2"/>
    </row>
    <row r="81" spans="20:21">
      <c r="T81" s="2"/>
      <c r="U81" s="2"/>
    </row>
    <row r="82" spans="20:21">
      <c r="T82" s="2"/>
      <c r="U82" s="2"/>
    </row>
    <row r="83" spans="20:21">
      <c r="T83" s="2"/>
      <c r="U83" s="2"/>
    </row>
    <row r="84" spans="20:21">
      <c r="T84" s="2"/>
      <c r="U84" s="2"/>
    </row>
    <row r="85" spans="20:21">
      <c r="T85" s="2"/>
      <c r="U85" s="2"/>
    </row>
    <row r="86" spans="20:21">
      <c r="T86" s="2"/>
      <c r="U86" s="2"/>
    </row>
    <row r="87" spans="20:21">
      <c r="T87" s="2"/>
      <c r="U87" s="2"/>
    </row>
    <row r="88" spans="20:21">
      <c r="T88" s="2"/>
      <c r="U88" s="2"/>
    </row>
    <row r="89" spans="20:21">
      <c r="T89" s="2"/>
      <c r="U89" s="2"/>
    </row>
    <row r="90" spans="20:21">
      <c r="T90" s="2"/>
      <c r="U90" s="2"/>
    </row>
    <row r="91" spans="20:21">
      <c r="T91" s="2"/>
      <c r="U91" s="2"/>
    </row>
    <row r="92" spans="20:21">
      <c r="T92" s="2"/>
      <c r="U92" s="2"/>
    </row>
    <row r="93" spans="20:21">
      <c r="T93" s="2"/>
      <c r="U93" s="2"/>
    </row>
    <row r="94" spans="20:21">
      <c r="T94" s="2"/>
      <c r="U94" s="2"/>
    </row>
    <row r="95" spans="20:21">
      <c r="T95" s="2"/>
      <c r="U95" s="2"/>
    </row>
    <row r="96" spans="20:21">
      <c r="T96" s="2"/>
      <c r="U96" s="2"/>
    </row>
    <row r="97" spans="20:21">
      <c r="T97" s="2"/>
      <c r="U97" s="2"/>
    </row>
    <row r="98" spans="20:21">
      <c r="T98" s="2"/>
      <c r="U98" s="2"/>
    </row>
    <row r="99" spans="20:21">
      <c r="T99" s="2"/>
      <c r="U99" s="2"/>
    </row>
    <row r="100" spans="20:21">
      <c r="T100" s="2"/>
      <c r="U100" s="2"/>
    </row>
    <row r="101" spans="20:21">
      <c r="T101" s="2"/>
      <c r="U101" s="2"/>
    </row>
    <row r="102" spans="20:21">
      <c r="T102" s="2"/>
      <c r="U102" s="2"/>
    </row>
    <row r="103" spans="20:21">
      <c r="T103" s="2"/>
      <c r="U103" s="2"/>
    </row>
    <row r="104" spans="20:21">
      <c r="T104" s="2"/>
      <c r="U104" s="2"/>
    </row>
    <row r="105" spans="20:21">
      <c r="T105" s="2"/>
      <c r="U105" s="2"/>
    </row>
    <row r="106" spans="20:21">
      <c r="T106" s="2"/>
      <c r="U106" s="2"/>
    </row>
    <row r="107" spans="20:21">
      <c r="T107" s="2"/>
      <c r="U107" s="2"/>
    </row>
    <row r="108" spans="20:21">
      <c r="T108" s="2"/>
      <c r="U108" s="2"/>
    </row>
    <row r="109" spans="20:21">
      <c r="T109" s="2"/>
      <c r="U109" s="2"/>
    </row>
    <row r="110" spans="20:21">
      <c r="T110" s="2"/>
      <c r="U110" s="2"/>
    </row>
    <row r="111" spans="20:21">
      <c r="T111" s="2"/>
      <c r="U111" s="2"/>
    </row>
    <row r="112" spans="20:21">
      <c r="T112" s="2"/>
      <c r="U112" s="2"/>
    </row>
    <row r="113" spans="20:21">
      <c r="T113" s="2"/>
      <c r="U113" s="2"/>
    </row>
    <row r="114" spans="20:21">
      <c r="T114" s="2"/>
      <c r="U114" s="2"/>
    </row>
    <row r="115" spans="20:21">
      <c r="T115" s="2"/>
      <c r="U115" s="2"/>
    </row>
    <row r="116" spans="20:21">
      <c r="T116" s="2"/>
      <c r="U116" s="2"/>
    </row>
    <row r="117" spans="20:21">
      <c r="T117" s="2"/>
      <c r="U117" s="2"/>
    </row>
    <row r="118" spans="20:21">
      <c r="T118" s="2"/>
      <c r="U118" s="2"/>
    </row>
    <row r="119" spans="20:21">
      <c r="T119" s="2"/>
      <c r="U119" s="2"/>
    </row>
    <row r="120" spans="20:21">
      <c r="T120" s="2"/>
      <c r="U120" s="2"/>
    </row>
    <row r="121" spans="20:21">
      <c r="T121" s="2"/>
      <c r="U121" s="2"/>
    </row>
    <row r="122" spans="20:21">
      <c r="T122" s="2"/>
      <c r="U122" s="2"/>
    </row>
    <row r="123" spans="20:21">
      <c r="T123" s="2"/>
      <c r="U123" s="2"/>
    </row>
    <row r="124" spans="20:21">
      <c r="T124" s="2"/>
      <c r="U124" s="2"/>
    </row>
    <row r="125" spans="20:21">
      <c r="T125" s="2"/>
      <c r="U125" s="2"/>
    </row>
    <row r="126" spans="20:21">
      <c r="T126" s="2"/>
      <c r="U126" s="2"/>
    </row>
    <row r="127" spans="20:21">
      <c r="T127" s="2"/>
      <c r="U127" s="2"/>
    </row>
    <row r="128" spans="20:21">
      <c r="T128" s="2"/>
      <c r="U128" s="2"/>
    </row>
    <row r="129" spans="20:21">
      <c r="T129" s="2"/>
      <c r="U129" s="2"/>
    </row>
    <row r="130" spans="20:21">
      <c r="T130" s="2"/>
      <c r="U130" s="2"/>
    </row>
    <row r="131" spans="20:21">
      <c r="T131" s="2"/>
      <c r="U131" s="2"/>
    </row>
    <row r="132" spans="20:21">
      <c r="T132" s="2"/>
      <c r="U132" s="2"/>
    </row>
    <row r="133" spans="20:21">
      <c r="T133" s="2"/>
      <c r="U133" s="2"/>
    </row>
    <row r="134" spans="20:21">
      <c r="T134" s="2"/>
      <c r="U134" s="2"/>
    </row>
    <row r="135" spans="20:21">
      <c r="T135" s="2"/>
      <c r="U135" s="2"/>
    </row>
    <row r="136" spans="20:21">
      <c r="T136" s="2"/>
      <c r="U136" s="2"/>
    </row>
    <row r="137" spans="20:21">
      <c r="T137" s="2"/>
      <c r="U137" s="2"/>
    </row>
    <row r="138" spans="20:21">
      <c r="T138" s="2"/>
      <c r="U138" s="2"/>
    </row>
    <row r="139" spans="20:21">
      <c r="T139" s="2"/>
      <c r="U139" s="2"/>
    </row>
    <row r="140" spans="20:21">
      <c r="T140" s="2"/>
      <c r="U140" s="2"/>
    </row>
    <row r="141" spans="20:21">
      <c r="T141" s="2"/>
      <c r="U141" s="2"/>
    </row>
    <row r="142" spans="20:21">
      <c r="T142" s="2"/>
      <c r="U142" s="2"/>
    </row>
    <row r="143" spans="20:21">
      <c r="T143" s="2"/>
      <c r="U143" s="2"/>
    </row>
    <row r="144" spans="20:21">
      <c r="T144" s="2"/>
      <c r="U144" s="2"/>
    </row>
    <row r="145" spans="20:21">
      <c r="T145" s="2"/>
      <c r="U145" s="2"/>
    </row>
    <row r="146" spans="20:21">
      <c r="T146" s="2"/>
      <c r="U146" s="2"/>
    </row>
    <row r="147" spans="20:21">
      <c r="T147" s="2"/>
      <c r="U147" s="2"/>
    </row>
    <row r="148" spans="20:21">
      <c r="T148" s="2"/>
      <c r="U148" s="2"/>
    </row>
    <row r="149" spans="20:21">
      <c r="T149" s="2"/>
      <c r="U149" s="2"/>
    </row>
    <row r="150" spans="20:21">
      <c r="T150" s="2"/>
      <c r="U150" s="2"/>
    </row>
    <row r="151" spans="20:21">
      <c r="T151" s="2"/>
      <c r="U151" s="2"/>
    </row>
    <row r="152" spans="20:21">
      <c r="T152" s="2"/>
      <c r="U152" s="2"/>
    </row>
    <row r="153" spans="20:21">
      <c r="T153" s="2"/>
      <c r="U153" s="2"/>
    </row>
    <row r="154" spans="20:21">
      <c r="T154" s="2"/>
      <c r="U154" s="2"/>
    </row>
    <row r="155" spans="20:21">
      <c r="T155" s="2"/>
      <c r="U155" s="2"/>
    </row>
    <row r="156" spans="20:21">
      <c r="T156" s="2"/>
      <c r="U156" s="2"/>
    </row>
    <row r="157" spans="20:21">
      <c r="T157" s="2"/>
      <c r="U157" s="2"/>
    </row>
    <row r="158" spans="20:21">
      <c r="T158" s="2"/>
      <c r="U158" s="2"/>
    </row>
    <row r="159" spans="20:21">
      <c r="T159" s="2"/>
      <c r="U159" s="2"/>
    </row>
    <row r="160" spans="20:21">
      <c r="T160" s="2"/>
      <c r="U160" s="2"/>
    </row>
    <row r="161" spans="20:21">
      <c r="T161" s="2"/>
      <c r="U161" s="2"/>
    </row>
    <row r="162" spans="20:21">
      <c r="T162" s="2"/>
      <c r="U162" s="2"/>
    </row>
    <row r="163" spans="20:21">
      <c r="T163" s="2"/>
      <c r="U163" s="2"/>
    </row>
    <row r="164" spans="20:21">
      <c r="T164" s="2"/>
      <c r="U164" s="2"/>
    </row>
    <row r="165" spans="20:21">
      <c r="T165" s="2"/>
      <c r="U165" s="2"/>
    </row>
    <row r="166" spans="20:21">
      <c r="T166" s="2"/>
      <c r="U166" s="2"/>
    </row>
    <row r="167" spans="20:21">
      <c r="T167" s="2"/>
      <c r="U167" s="2"/>
    </row>
    <row r="168" spans="20:21">
      <c r="T168" s="2"/>
      <c r="U168" s="2"/>
    </row>
    <row r="169" spans="20:21">
      <c r="T169" s="2"/>
      <c r="U169" s="2"/>
    </row>
    <row r="170" spans="20:21">
      <c r="T170" s="2"/>
      <c r="U170" s="2"/>
    </row>
    <row r="171" spans="20:21">
      <c r="T171" s="2"/>
      <c r="U171" s="2"/>
    </row>
    <row r="172" spans="20:21">
      <c r="T172" s="2"/>
      <c r="U172" s="2"/>
    </row>
    <row r="173" spans="20:21">
      <c r="T173" s="2"/>
      <c r="U173" s="2"/>
    </row>
    <row r="174" spans="20:21">
      <c r="T174" s="2"/>
      <c r="U174" s="2"/>
    </row>
    <row r="175" spans="20:21">
      <c r="T175" s="2"/>
      <c r="U175" s="2"/>
    </row>
    <row r="176" spans="20:21">
      <c r="T176" s="2"/>
      <c r="U176" s="2"/>
    </row>
    <row r="177" spans="20:21">
      <c r="T177" s="2"/>
      <c r="U177" s="2"/>
    </row>
    <row r="178" spans="20:21">
      <c r="T178" s="2"/>
      <c r="U178" s="2"/>
    </row>
    <row r="179" spans="20:21">
      <c r="T179" s="2"/>
      <c r="U179" s="2"/>
    </row>
    <row r="180" spans="20:21">
      <c r="T180" s="2"/>
      <c r="U180" s="2"/>
    </row>
    <row r="181" spans="20:21">
      <c r="T181" s="2"/>
      <c r="U181" s="2"/>
    </row>
    <row r="182" spans="20:21">
      <c r="T182" s="2"/>
      <c r="U182" s="2"/>
    </row>
    <row r="183" spans="20:21">
      <c r="T183" s="2"/>
      <c r="U183" s="2"/>
    </row>
    <row r="184" spans="20:21">
      <c r="T184" s="2"/>
      <c r="U184" s="2"/>
    </row>
    <row r="185" spans="20:21">
      <c r="T185" s="2"/>
      <c r="U185" s="2"/>
    </row>
    <row r="186" spans="20:21">
      <c r="T186" s="2"/>
      <c r="U186" s="2"/>
    </row>
    <row r="187" spans="20:21">
      <c r="T187" s="2"/>
      <c r="U187" s="2"/>
    </row>
    <row r="188" spans="20:21">
      <c r="T188" s="2"/>
      <c r="U188" s="2"/>
    </row>
    <row r="189" spans="20:21">
      <c r="T189" s="2"/>
      <c r="U189" s="2"/>
    </row>
    <row r="190" spans="20:21">
      <c r="T190" s="2"/>
      <c r="U190" s="2"/>
    </row>
    <row r="191" spans="20:21">
      <c r="T191" s="2"/>
      <c r="U191" s="2"/>
    </row>
    <row r="192" spans="20:21">
      <c r="T192" s="2"/>
      <c r="U192" s="2"/>
    </row>
    <row r="193" spans="20:21">
      <c r="T193" s="2"/>
      <c r="U193" s="2"/>
    </row>
    <row r="194" spans="20:21">
      <c r="T194" s="2"/>
      <c r="U194" s="2"/>
    </row>
    <row r="195" spans="20:21">
      <c r="T195" s="2"/>
      <c r="U195" s="2"/>
    </row>
    <row r="196" spans="20:21">
      <c r="T196" s="2"/>
      <c r="U196" s="2"/>
    </row>
    <row r="197" spans="20:21">
      <c r="T197" s="2"/>
      <c r="U197" s="2"/>
    </row>
    <row r="198" spans="20:21">
      <c r="T198" s="2"/>
      <c r="U198" s="2"/>
    </row>
    <row r="199" spans="20:21">
      <c r="T199" s="2"/>
      <c r="U199" s="2"/>
    </row>
    <row r="200" spans="20:21">
      <c r="T200" s="2"/>
      <c r="U200" s="2"/>
    </row>
    <row r="201" spans="20:21">
      <c r="T201" s="2"/>
      <c r="U201" s="2"/>
    </row>
    <row r="202" spans="20:21">
      <c r="T202" s="2"/>
      <c r="U202" s="2"/>
    </row>
    <row r="203" spans="20:21">
      <c r="T203" s="2"/>
      <c r="U203" s="2"/>
    </row>
    <row r="204" spans="20:21">
      <c r="T204" s="2"/>
      <c r="U204" s="2"/>
    </row>
    <row r="205" spans="20:21">
      <c r="T205" s="2"/>
      <c r="U205" s="2"/>
    </row>
    <row r="206" spans="20:21">
      <c r="T206" s="2"/>
      <c r="U206" s="2"/>
    </row>
    <row r="207" spans="20:21">
      <c r="T207" s="2"/>
      <c r="U207" s="2"/>
    </row>
    <row r="208" spans="20:21">
      <c r="T208" s="2"/>
      <c r="U208" s="2"/>
    </row>
    <row r="209" spans="20:21">
      <c r="T209" s="2"/>
      <c r="U209" s="2"/>
    </row>
    <row r="210" spans="20:21">
      <c r="T210" s="2"/>
      <c r="U210" s="2"/>
    </row>
    <row r="211" spans="20:21">
      <c r="T211" s="2"/>
      <c r="U211" s="2"/>
    </row>
    <row r="212" spans="20:21">
      <c r="T212" s="2"/>
      <c r="U212" s="2"/>
    </row>
    <row r="213" spans="20:21">
      <c r="T213" s="2"/>
      <c r="U213" s="2"/>
    </row>
    <row r="214" spans="20:21">
      <c r="T214" s="2"/>
      <c r="U214" s="2"/>
    </row>
    <row r="215" spans="20:21">
      <c r="T215" s="2"/>
      <c r="U215" s="2"/>
    </row>
    <row r="216" spans="20:21">
      <c r="T216" s="2"/>
      <c r="U216" s="2"/>
    </row>
    <row r="217" spans="20:21">
      <c r="T217" s="2"/>
      <c r="U217" s="2"/>
    </row>
    <row r="218" spans="20:21">
      <c r="T218" s="2"/>
      <c r="U218" s="2"/>
    </row>
    <row r="219" spans="20:21">
      <c r="T219" s="2"/>
      <c r="U219" s="2"/>
    </row>
    <row r="220" spans="20:21">
      <c r="T220" s="2"/>
      <c r="U220" s="2"/>
    </row>
    <row r="221" spans="20:21">
      <c r="T221" s="2"/>
      <c r="U221" s="2"/>
    </row>
    <row r="222" spans="20:21">
      <c r="T222" s="2"/>
      <c r="U222" s="2"/>
    </row>
    <row r="223" spans="20:21">
      <c r="T223" s="2"/>
      <c r="U223" s="2"/>
    </row>
    <row r="224" spans="20:21">
      <c r="T224" s="2"/>
      <c r="U224" s="2"/>
    </row>
    <row r="225" spans="20:21">
      <c r="T225" s="2"/>
      <c r="U225" s="2"/>
    </row>
    <row r="226" spans="20:21">
      <c r="T226" s="2"/>
      <c r="U226" s="2"/>
    </row>
    <row r="227" spans="20:21">
      <c r="T227" s="2"/>
      <c r="U227" s="2"/>
    </row>
    <row r="228" spans="20:21">
      <c r="T228" s="2"/>
      <c r="U228" s="2"/>
    </row>
    <row r="229" spans="20:21">
      <c r="T229" s="2"/>
      <c r="U229" s="2"/>
    </row>
    <row r="230" spans="20:21">
      <c r="T230" s="2"/>
      <c r="U230" s="2"/>
    </row>
    <row r="231" spans="20:21">
      <c r="T231" s="2"/>
      <c r="U231" s="2"/>
    </row>
    <row r="232" spans="20:21">
      <c r="T232" s="2"/>
      <c r="U232" s="2"/>
    </row>
    <row r="233" spans="20:21">
      <c r="T233" s="2"/>
      <c r="U233" s="2"/>
    </row>
    <row r="234" spans="20:21">
      <c r="T234" s="2"/>
      <c r="U234" s="2"/>
    </row>
    <row r="235" spans="20:21">
      <c r="T235" s="2"/>
      <c r="U235" s="2"/>
    </row>
    <row r="236" spans="20:21">
      <c r="T236" s="2"/>
      <c r="U236" s="2"/>
    </row>
    <row r="237" spans="20:21">
      <c r="T237" s="2"/>
      <c r="U237" s="2"/>
    </row>
    <row r="238" spans="20:21">
      <c r="T238" s="2"/>
      <c r="U238" s="2"/>
    </row>
    <row r="239" spans="20:21">
      <c r="T239" s="2"/>
      <c r="U239" s="2"/>
    </row>
    <row r="240" spans="20:21">
      <c r="T240" s="2"/>
      <c r="U240" s="2"/>
    </row>
    <row r="241" spans="20:21">
      <c r="T241" s="2"/>
      <c r="U241" s="2"/>
    </row>
    <row r="242" spans="20:21">
      <c r="T242" s="2"/>
      <c r="U242" s="2"/>
    </row>
    <row r="243" spans="20:21">
      <c r="T243" s="2"/>
      <c r="U243" s="2"/>
    </row>
    <row r="244" spans="20:21">
      <c r="T244" s="2"/>
      <c r="U244" s="2"/>
    </row>
    <row r="245" spans="20:21">
      <c r="T245" s="2"/>
      <c r="U245" s="2"/>
    </row>
    <row r="246" spans="20:21">
      <c r="T246" s="2"/>
      <c r="U246" s="2"/>
    </row>
    <row r="247" spans="20:21">
      <c r="T247" s="2"/>
      <c r="U247" s="2"/>
    </row>
    <row r="248" spans="20:21">
      <c r="T248" s="2"/>
      <c r="U248" s="2"/>
    </row>
    <row r="249" spans="20:21">
      <c r="T249" s="2"/>
      <c r="U249" s="2"/>
    </row>
    <row r="250" spans="20:21">
      <c r="T250" s="2"/>
      <c r="U250" s="2"/>
    </row>
    <row r="251" spans="20:21">
      <c r="T251" s="2"/>
      <c r="U251" s="2"/>
    </row>
    <row r="252" spans="20:21">
      <c r="T252" s="2"/>
      <c r="U252" s="2"/>
    </row>
    <row r="253" spans="20:21">
      <c r="T253" s="2"/>
      <c r="U253" s="2"/>
    </row>
    <row r="254" spans="20:21">
      <c r="T254" s="2"/>
      <c r="U254" s="2"/>
    </row>
    <row r="255" spans="20:21">
      <c r="T255" s="2"/>
      <c r="U255" s="2"/>
    </row>
    <row r="256" spans="20:21">
      <c r="T256" s="2"/>
      <c r="U256" s="2"/>
    </row>
    <row r="257" spans="20:21">
      <c r="T257" s="2"/>
      <c r="U257" s="2"/>
    </row>
    <row r="258" spans="20:21">
      <c r="T258" s="2"/>
      <c r="U258" s="2"/>
    </row>
    <row r="259" spans="20:21">
      <c r="T259" s="2"/>
      <c r="U259" s="2"/>
    </row>
    <row r="260" spans="20:21">
      <c r="T260" s="2"/>
      <c r="U260" s="2"/>
    </row>
    <row r="261" spans="20:21">
      <c r="T261" s="2"/>
      <c r="U261" s="2"/>
    </row>
    <row r="262" spans="20:21">
      <c r="T262" s="2"/>
      <c r="U262" s="2"/>
    </row>
    <row r="263" spans="20:21">
      <c r="T263" s="2"/>
      <c r="U263" s="2"/>
    </row>
    <row r="264" spans="20:21">
      <c r="T264" s="2"/>
      <c r="U264" s="2"/>
    </row>
    <row r="265" spans="20:21">
      <c r="T265" s="2"/>
      <c r="U265" s="2"/>
    </row>
    <row r="266" spans="20:21">
      <c r="T266" s="2"/>
      <c r="U266" s="2"/>
    </row>
    <row r="267" spans="20:21">
      <c r="T267" s="2"/>
      <c r="U267" s="2"/>
    </row>
    <row r="268" spans="20:21">
      <c r="T268" s="2"/>
      <c r="U268" s="2"/>
    </row>
    <row r="269" spans="20:21">
      <c r="T269" s="2"/>
      <c r="U269" s="2"/>
    </row>
    <row r="270" spans="20:21">
      <c r="T270" s="2"/>
      <c r="U270" s="2"/>
    </row>
    <row r="271" spans="20:21">
      <c r="T271" s="2"/>
      <c r="U271" s="2"/>
    </row>
    <row r="272" spans="20:21">
      <c r="T272" s="2"/>
      <c r="U272" s="2"/>
    </row>
    <row r="273" spans="20:21">
      <c r="T273" s="2"/>
      <c r="U273" s="2"/>
    </row>
    <row r="274" spans="20:21">
      <c r="T274" s="2"/>
      <c r="U274" s="2"/>
    </row>
    <row r="275" spans="20:21">
      <c r="T275" s="2"/>
      <c r="U275" s="2"/>
    </row>
    <row r="276" spans="20:21">
      <c r="T276" s="2"/>
      <c r="U276" s="2"/>
    </row>
    <row r="277" spans="20:21">
      <c r="T277" s="2"/>
      <c r="U277" s="2"/>
    </row>
    <row r="278" spans="20:21">
      <c r="T278" s="2"/>
      <c r="U278" s="2"/>
    </row>
    <row r="279" spans="20:21">
      <c r="T279" s="2"/>
      <c r="U279" s="2"/>
    </row>
    <row r="280" spans="20:21">
      <c r="T280" s="2"/>
      <c r="U280" s="2"/>
    </row>
    <row r="281" spans="20:21">
      <c r="T281" s="2"/>
      <c r="U281" s="2"/>
    </row>
    <row r="282" spans="20:21">
      <c r="T282" s="2"/>
      <c r="U282" s="2"/>
    </row>
    <row r="283" spans="20:21">
      <c r="T283" s="2"/>
      <c r="U283" s="2"/>
    </row>
    <row r="284" spans="20:21">
      <c r="T284" s="2"/>
      <c r="U284" s="2"/>
    </row>
    <row r="285" spans="20:21">
      <c r="T285" s="2"/>
      <c r="U285" s="2"/>
    </row>
    <row r="286" spans="20:21">
      <c r="T286" s="2"/>
      <c r="U286" s="2"/>
    </row>
    <row r="287" spans="20:21">
      <c r="T287" s="2"/>
      <c r="U287" s="2"/>
    </row>
    <row r="288" spans="20:21">
      <c r="T288" s="2"/>
      <c r="U288" s="2"/>
    </row>
    <row r="289" spans="20:21">
      <c r="T289" s="2"/>
      <c r="U289" s="2"/>
    </row>
    <row r="290" spans="20:21">
      <c r="T290" s="2"/>
      <c r="U290" s="2"/>
    </row>
    <row r="291" spans="20:21">
      <c r="T291" s="2"/>
      <c r="U291" s="2"/>
    </row>
    <row r="292" spans="20:21">
      <c r="T292" s="2"/>
      <c r="U292" s="2"/>
    </row>
    <row r="293" spans="20:21">
      <c r="T293" s="2"/>
      <c r="U293" s="2"/>
    </row>
    <row r="294" spans="20:21">
      <c r="T294" s="2"/>
      <c r="U294" s="2"/>
    </row>
    <row r="295" spans="20:21">
      <c r="T295" s="2"/>
      <c r="U295" s="2"/>
    </row>
    <row r="296" spans="20:21">
      <c r="T296" s="2"/>
      <c r="U296" s="2"/>
    </row>
    <row r="297" spans="20:21">
      <c r="T297" s="2"/>
      <c r="U297" s="2"/>
    </row>
    <row r="298" spans="20:21">
      <c r="T298" s="2"/>
      <c r="U298" s="2"/>
    </row>
    <row r="299" spans="20:21">
      <c r="T299" s="2"/>
      <c r="U299" s="2"/>
    </row>
    <row r="300" spans="20:21">
      <c r="T300" s="2"/>
      <c r="U300" s="2"/>
    </row>
    <row r="301" spans="20:21">
      <c r="T301" s="2"/>
      <c r="U301" s="2"/>
    </row>
    <row r="302" spans="20:21">
      <c r="T302" s="2"/>
      <c r="U302" s="2"/>
    </row>
    <row r="303" spans="20:21">
      <c r="T303" s="2"/>
      <c r="U303" s="2"/>
    </row>
    <row r="304" spans="20:21">
      <c r="T304" s="2"/>
      <c r="U304" s="2"/>
    </row>
    <row r="305" spans="20:21">
      <c r="T305" s="2"/>
      <c r="U305" s="2"/>
    </row>
    <row r="306" spans="20:21">
      <c r="T306" s="2"/>
      <c r="U306" s="2"/>
    </row>
    <row r="307" spans="20:21">
      <c r="T307" s="2"/>
      <c r="U307" s="2"/>
    </row>
    <row r="308" spans="20:21">
      <c r="T308" s="2"/>
      <c r="U308" s="2"/>
    </row>
    <row r="309" spans="20:21">
      <c r="T309" s="2"/>
      <c r="U309" s="2"/>
    </row>
    <row r="310" spans="20:21">
      <c r="T310" s="2"/>
      <c r="U310" s="2"/>
    </row>
    <row r="311" spans="20:21">
      <c r="T311" s="2"/>
      <c r="U311" s="2"/>
    </row>
    <row r="312" spans="20:21">
      <c r="T312" s="2"/>
      <c r="U312" s="2"/>
    </row>
    <row r="313" spans="20:21">
      <c r="T313" s="2"/>
      <c r="U313" s="2"/>
    </row>
    <row r="314" spans="20:21">
      <c r="T314" s="2"/>
      <c r="U314" s="2"/>
    </row>
    <row r="315" spans="20:21">
      <c r="T315" s="2"/>
      <c r="U315" s="2"/>
    </row>
    <row r="316" spans="20:21">
      <c r="T316" s="2"/>
      <c r="U316" s="2"/>
    </row>
    <row r="317" spans="20:21">
      <c r="T317" s="2"/>
      <c r="U317" s="2"/>
    </row>
    <row r="318" spans="20:21">
      <c r="T318" s="2"/>
      <c r="U318" s="2"/>
    </row>
    <row r="319" spans="20:21">
      <c r="T319" s="2"/>
      <c r="U319" s="2"/>
    </row>
    <row r="320" spans="20:21">
      <c r="T320" s="2"/>
      <c r="U320" s="2"/>
    </row>
    <row r="321" spans="20:21">
      <c r="T321" s="2"/>
      <c r="U321" s="2"/>
    </row>
    <row r="322" spans="20:21">
      <c r="T322" s="2"/>
      <c r="U322" s="2"/>
    </row>
    <row r="323" spans="20:21">
      <c r="T323" s="2"/>
      <c r="U323" s="2"/>
    </row>
    <row r="324" spans="20:21">
      <c r="T324" s="2"/>
      <c r="U324" s="2"/>
    </row>
    <row r="325" spans="20:21">
      <c r="T325" s="2"/>
      <c r="U325" s="2"/>
    </row>
    <row r="326" spans="20:21">
      <c r="T326" s="2"/>
      <c r="U326" s="2"/>
    </row>
    <row r="327" spans="20:21">
      <c r="T327" s="2"/>
      <c r="U327" s="2"/>
    </row>
    <row r="328" spans="20:21">
      <c r="T328" s="2"/>
      <c r="U328" s="2"/>
    </row>
    <row r="329" spans="20:21">
      <c r="T329" s="2"/>
      <c r="U329" s="2"/>
    </row>
    <row r="330" spans="20:21">
      <c r="T330" s="2"/>
      <c r="U330" s="2"/>
    </row>
    <row r="331" spans="20:21">
      <c r="T331" s="2"/>
      <c r="U331" s="2"/>
    </row>
    <row r="332" spans="20:21">
      <c r="T332" s="2"/>
      <c r="U332" s="2"/>
    </row>
    <row r="333" spans="20:21">
      <c r="T333" s="2"/>
      <c r="U333" s="2"/>
    </row>
    <row r="334" spans="20:21">
      <c r="T334" s="2"/>
      <c r="U334" s="2"/>
    </row>
    <row r="335" spans="20:21">
      <c r="T335" s="2"/>
      <c r="U335" s="2"/>
    </row>
    <row r="336" spans="20:21">
      <c r="T336" s="2"/>
      <c r="U336" s="2"/>
    </row>
    <row r="337" spans="20:21">
      <c r="T337" s="2"/>
      <c r="U337" s="2"/>
    </row>
    <row r="338" spans="20:21">
      <c r="T338" s="2"/>
      <c r="U338" s="2"/>
    </row>
    <row r="339" spans="20:21">
      <c r="T339" s="2"/>
      <c r="U339" s="2"/>
    </row>
    <row r="340" spans="20:21">
      <c r="T340" s="2"/>
      <c r="U340" s="2"/>
    </row>
    <row r="341" spans="20:21">
      <c r="T341" s="2"/>
      <c r="U341" s="2"/>
    </row>
    <row r="342" spans="20:21">
      <c r="T342" s="2"/>
      <c r="U342" s="2"/>
    </row>
    <row r="343" spans="20:21">
      <c r="T343" s="2"/>
      <c r="U343" s="2"/>
    </row>
    <row r="344" spans="20:21">
      <c r="T344" s="2"/>
      <c r="U344" s="2"/>
    </row>
    <row r="345" spans="20:21">
      <c r="T345" s="2"/>
      <c r="U345" s="2"/>
    </row>
    <row r="346" spans="20:21">
      <c r="T346" s="2"/>
      <c r="U346" s="2"/>
    </row>
    <row r="347" spans="20:21">
      <c r="T347" s="2"/>
      <c r="U347" s="2"/>
    </row>
    <row r="348" spans="20:21">
      <c r="T348" s="2"/>
      <c r="U348" s="2"/>
    </row>
    <row r="349" spans="20:21">
      <c r="T349" s="2"/>
      <c r="U349" s="2"/>
    </row>
    <row r="350" spans="20:21">
      <c r="T350" s="2"/>
      <c r="U350" s="2"/>
    </row>
    <row r="351" spans="20:21">
      <c r="T351" s="2"/>
      <c r="U351" s="2"/>
    </row>
    <row r="352" spans="20:21">
      <c r="T352" s="2"/>
      <c r="U352" s="2"/>
    </row>
    <row r="353" spans="20:21">
      <c r="T353" s="2"/>
      <c r="U353" s="2"/>
    </row>
    <row r="354" spans="20:21">
      <c r="T354" s="2"/>
      <c r="U354" s="2"/>
    </row>
    <row r="355" spans="20:21">
      <c r="T355" s="2"/>
      <c r="U355" s="2"/>
    </row>
    <row r="356" spans="20:21">
      <c r="T356" s="2"/>
      <c r="U356" s="2"/>
    </row>
    <row r="357" spans="20:21">
      <c r="T357" s="2"/>
      <c r="U357" s="2"/>
    </row>
    <row r="358" spans="20:21">
      <c r="T358" s="2"/>
      <c r="U358" s="2"/>
    </row>
    <row r="359" spans="20:21">
      <c r="T359" s="2"/>
      <c r="U359" s="2"/>
    </row>
    <row r="360" spans="20:21">
      <c r="T360" s="2"/>
      <c r="U360" s="2"/>
    </row>
    <row r="361" spans="20:21">
      <c r="T361" s="2"/>
      <c r="U361" s="2"/>
    </row>
    <row r="362" spans="20:21">
      <c r="T362" s="2"/>
      <c r="U362" s="2"/>
    </row>
    <row r="363" spans="20:21">
      <c r="T363" s="2"/>
      <c r="U363" s="2"/>
    </row>
    <row r="364" spans="20:21">
      <c r="T364" s="2"/>
      <c r="U364" s="2"/>
    </row>
    <row r="365" spans="20:21">
      <c r="T365" s="2"/>
      <c r="U365" s="2"/>
    </row>
    <row r="366" spans="20:21">
      <c r="T366" s="2"/>
      <c r="U366" s="2"/>
    </row>
    <row r="367" spans="20:21">
      <c r="T367" s="2"/>
      <c r="U367" s="2"/>
    </row>
    <row r="368" spans="20:21">
      <c r="T368" s="2"/>
      <c r="U368" s="2"/>
    </row>
    <row r="369" spans="20:21">
      <c r="T369" s="2"/>
      <c r="U369" s="2"/>
    </row>
    <row r="370" spans="20:21">
      <c r="T370" s="2"/>
      <c r="U370" s="2"/>
    </row>
    <row r="371" spans="20:21">
      <c r="T371" s="2"/>
      <c r="U371" s="2"/>
    </row>
    <row r="372" spans="20:21">
      <c r="T372" s="2"/>
      <c r="U372" s="2"/>
    </row>
    <row r="373" spans="20:21">
      <c r="T373" s="2"/>
      <c r="U373" s="2"/>
    </row>
    <row r="374" spans="20:21">
      <c r="T374" s="2"/>
      <c r="U374" s="2"/>
    </row>
    <row r="375" spans="20:21">
      <c r="T375" s="2"/>
      <c r="U375" s="2"/>
    </row>
    <row r="376" spans="20:21">
      <c r="T376" s="2"/>
      <c r="U376" s="2"/>
    </row>
    <row r="377" spans="20:21">
      <c r="T377" s="2"/>
      <c r="U377" s="2"/>
    </row>
    <row r="378" spans="20:21">
      <c r="T378" s="2"/>
      <c r="U378" s="2"/>
    </row>
    <row r="379" spans="20:21">
      <c r="T379" s="2"/>
      <c r="U379" s="2"/>
    </row>
    <row r="380" spans="20:21">
      <c r="T380" s="2"/>
      <c r="U380" s="2"/>
    </row>
    <row r="381" spans="20:21">
      <c r="T381" s="2"/>
      <c r="U381" s="2"/>
    </row>
    <row r="382" spans="20:21">
      <c r="T382" s="2"/>
      <c r="U382" s="2"/>
    </row>
    <row r="383" spans="20:21">
      <c r="T383" s="2"/>
      <c r="U383" s="2"/>
    </row>
    <row r="384" spans="20:21">
      <c r="T384" s="2"/>
      <c r="U384" s="2"/>
    </row>
    <row r="385" spans="20:21">
      <c r="T385" s="2"/>
      <c r="U385" s="2"/>
    </row>
    <row r="386" spans="20:21">
      <c r="T386" s="2"/>
      <c r="U386" s="2"/>
    </row>
    <row r="387" spans="20:21">
      <c r="T387" s="2"/>
      <c r="U387" s="2"/>
    </row>
    <row r="388" spans="20:21">
      <c r="T388" s="2"/>
      <c r="U388" s="2"/>
    </row>
    <row r="389" spans="20:21">
      <c r="T389" s="2"/>
      <c r="U389" s="2"/>
    </row>
    <row r="390" spans="20:21">
      <c r="T390" s="2"/>
      <c r="U390" s="2"/>
    </row>
    <row r="391" spans="20:21">
      <c r="T391" s="2"/>
      <c r="U391" s="2"/>
    </row>
    <row r="392" spans="20:21">
      <c r="T392" s="2"/>
      <c r="U392" s="2"/>
    </row>
    <row r="393" spans="20:21">
      <c r="T393" s="2"/>
      <c r="U393" s="2"/>
    </row>
    <row r="394" spans="20:21">
      <c r="T394" s="2"/>
      <c r="U394" s="2"/>
    </row>
    <row r="395" spans="20:21">
      <c r="T395" s="2"/>
      <c r="U395" s="2"/>
    </row>
    <row r="396" spans="20:21">
      <c r="T396" s="2"/>
      <c r="U396" s="2"/>
    </row>
    <row r="397" spans="20:21">
      <c r="T397" s="2"/>
      <c r="U397" s="2"/>
    </row>
    <row r="398" spans="20:21">
      <c r="T398" s="2"/>
      <c r="U398" s="2"/>
    </row>
    <row r="399" spans="20:21">
      <c r="T399" s="2"/>
      <c r="U399" s="2"/>
    </row>
    <row r="400" spans="20:21">
      <c r="T400" s="2"/>
      <c r="U400" s="2"/>
    </row>
    <row r="401" spans="20:21">
      <c r="T401" s="2"/>
      <c r="U401" s="2"/>
    </row>
    <row r="402" spans="20:21">
      <c r="T402" s="2"/>
      <c r="U402" s="2"/>
    </row>
    <row r="403" spans="20:21">
      <c r="T403" s="2"/>
      <c r="U403" s="2"/>
    </row>
    <row r="404" spans="20:21">
      <c r="T404" s="2"/>
      <c r="U404" s="2"/>
    </row>
    <row r="405" spans="20:21">
      <c r="T405" s="2"/>
      <c r="U405" s="2"/>
    </row>
    <row r="406" spans="20:21">
      <c r="T406" s="2"/>
      <c r="U406" s="2"/>
    </row>
    <row r="407" spans="20:21">
      <c r="T407" s="2"/>
      <c r="U407" s="2"/>
    </row>
    <row r="408" spans="20:21">
      <c r="T408" s="2"/>
      <c r="U408" s="2"/>
    </row>
    <row r="409" spans="20:21">
      <c r="T409" s="2"/>
      <c r="U409" s="2"/>
    </row>
    <row r="410" spans="20:21">
      <c r="T410" s="2"/>
      <c r="U410" s="2"/>
    </row>
    <row r="411" spans="20:21">
      <c r="T411" s="2"/>
      <c r="U411" s="2"/>
    </row>
    <row r="412" spans="20:21">
      <c r="T412" s="2"/>
      <c r="U412" s="2"/>
    </row>
    <row r="413" spans="20:21">
      <c r="T413" s="2"/>
      <c r="U413" s="2"/>
    </row>
    <row r="414" spans="20:21">
      <c r="T414" s="2"/>
      <c r="U414" s="2"/>
    </row>
    <row r="415" spans="20:21">
      <c r="T415" s="2"/>
      <c r="U415" s="2"/>
    </row>
    <row r="416" spans="20:21">
      <c r="T416" s="2"/>
      <c r="U416" s="2"/>
    </row>
    <row r="417" spans="20:21">
      <c r="T417" s="2"/>
      <c r="U417" s="2"/>
    </row>
    <row r="418" spans="20:21">
      <c r="T418" s="2"/>
      <c r="U418" s="2"/>
    </row>
    <row r="419" spans="20:21">
      <c r="T419" s="2"/>
      <c r="U419" s="2"/>
    </row>
    <row r="420" spans="20:21">
      <c r="T420" s="2"/>
      <c r="U420" s="2"/>
    </row>
    <row r="421" spans="20:21">
      <c r="T421" s="2"/>
      <c r="U421" s="2"/>
    </row>
    <row r="422" spans="20:21">
      <c r="T422" s="2"/>
      <c r="U422" s="2"/>
    </row>
    <row r="423" spans="20:21">
      <c r="T423" s="2"/>
      <c r="U423" s="2"/>
    </row>
    <row r="424" spans="20:21">
      <c r="T424" s="2"/>
      <c r="U424" s="2"/>
    </row>
    <row r="425" spans="20:21">
      <c r="T425" s="2"/>
      <c r="U425" s="2"/>
    </row>
    <row r="426" spans="20:21">
      <c r="T426" s="2"/>
      <c r="U426" s="2"/>
    </row>
    <row r="427" spans="20:21">
      <c r="T427" s="2"/>
      <c r="U427" s="2"/>
    </row>
    <row r="428" spans="20:21">
      <c r="T428" s="2"/>
      <c r="U428" s="2"/>
    </row>
    <row r="429" spans="20:21">
      <c r="T429" s="2"/>
      <c r="U429" s="2"/>
    </row>
    <row r="430" spans="20:21">
      <c r="T430" s="2"/>
      <c r="U430" s="2"/>
    </row>
    <row r="431" spans="20:21">
      <c r="T431" s="2"/>
      <c r="U431" s="2"/>
    </row>
    <row r="432" spans="20:21">
      <c r="T432" s="2"/>
      <c r="U432" s="2"/>
    </row>
    <row r="433" spans="20:21">
      <c r="T433" s="2"/>
      <c r="U433" s="2"/>
    </row>
    <row r="434" spans="20:21">
      <c r="T434" s="2"/>
      <c r="U434" s="2"/>
    </row>
    <row r="435" spans="20:21">
      <c r="T435" s="2"/>
      <c r="U435" s="2"/>
    </row>
    <row r="436" spans="20:21">
      <c r="T436" s="2"/>
      <c r="U436" s="2"/>
    </row>
    <row r="437" spans="20:21">
      <c r="T437" s="2"/>
      <c r="U437" s="2"/>
    </row>
    <row r="438" spans="20:21">
      <c r="T438" s="2"/>
      <c r="U438" s="2"/>
    </row>
    <row r="439" spans="20:21">
      <c r="T439" s="2"/>
      <c r="U439" s="2"/>
    </row>
    <row r="440" spans="20:21">
      <c r="T440" s="2"/>
      <c r="U440" s="2"/>
    </row>
    <row r="441" spans="20:21">
      <c r="T441" s="2"/>
      <c r="U441" s="2"/>
    </row>
    <row r="442" spans="20:21">
      <c r="T442" s="2"/>
      <c r="U442" s="2"/>
    </row>
    <row r="443" spans="20:21">
      <c r="T443" s="2"/>
      <c r="U443" s="2"/>
    </row>
    <row r="444" spans="20:21">
      <c r="T444" s="2"/>
      <c r="U444" s="2"/>
    </row>
    <row r="445" spans="20:21">
      <c r="T445" s="2"/>
      <c r="U445" s="2"/>
    </row>
    <row r="446" spans="20:21">
      <c r="T446" s="2"/>
      <c r="U446" s="2"/>
    </row>
    <row r="447" spans="20:21">
      <c r="T447" s="2"/>
      <c r="U447" s="2"/>
    </row>
    <row r="448" spans="20:21">
      <c r="T448" s="2"/>
      <c r="U448" s="2"/>
    </row>
    <row r="449" spans="20:21">
      <c r="T449" s="2"/>
      <c r="U449" s="2"/>
    </row>
    <row r="450" spans="20:21">
      <c r="T450" s="2"/>
      <c r="U450" s="2"/>
    </row>
    <row r="451" spans="20:21">
      <c r="T451" s="2"/>
      <c r="U451" s="2"/>
    </row>
    <row r="452" spans="20:21">
      <c r="T452" s="2"/>
      <c r="U452" s="2"/>
    </row>
    <row r="453" spans="20:21">
      <c r="T453" s="2"/>
      <c r="U453" s="2"/>
    </row>
    <row r="454" spans="20:21">
      <c r="T454" s="2"/>
      <c r="U454" s="2"/>
    </row>
    <row r="455" spans="20:21">
      <c r="T455" s="2"/>
      <c r="U455" s="2"/>
    </row>
    <row r="456" spans="20:21">
      <c r="T456" s="2"/>
      <c r="U456" s="2"/>
    </row>
    <row r="457" spans="20:21">
      <c r="T457" s="2"/>
      <c r="U457" s="2"/>
    </row>
    <row r="458" spans="20:21">
      <c r="T458" s="2"/>
      <c r="U458" s="2"/>
    </row>
    <row r="459" spans="20:21">
      <c r="T459" s="2"/>
      <c r="U459" s="2"/>
    </row>
    <row r="460" spans="20:21">
      <c r="T460" s="2"/>
      <c r="U460" s="2"/>
    </row>
    <row r="461" spans="20:21">
      <c r="T461" s="2"/>
      <c r="U461" s="2"/>
    </row>
    <row r="462" spans="20:21">
      <c r="T462" s="2"/>
      <c r="U462" s="2"/>
    </row>
    <row r="463" spans="20:21">
      <c r="T463" s="2"/>
      <c r="U463" s="2"/>
    </row>
    <row r="464" spans="20:21">
      <c r="T464" s="2"/>
      <c r="U464" s="2"/>
    </row>
    <row r="465" spans="20:21">
      <c r="T465" s="2"/>
      <c r="U465" s="2"/>
    </row>
    <row r="466" spans="20:21">
      <c r="T466" s="2"/>
      <c r="U466" s="2"/>
    </row>
    <row r="467" spans="20:21">
      <c r="T467" s="2"/>
      <c r="U467" s="2"/>
    </row>
    <row r="468" spans="20:21">
      <c r="T468" s="2"/>
      <c r="U468" s="2"/>
    </row>
    <row r="469" spans="20:21">
      <c r="T469" s="2"/>
      <c r="U469" s="2"/>
    </row>
    <row r="470" spans="20:21">
      <c r="T470" s="2"/>
      <c r="U470" s="2"/>
    </row>
    <row r="471" spans="20:21">
      <c r="T471" s="2"/>
      <c r="U471" s="2"/>
    </row>
    <row r="472" spans="20:21">
      <c r="T472" s="2"/>
      <c r="U472" s="2"/>
    </row>
    <row r="473" spans="20:21">
      <c r="T473" s="2"/>
      <c r="U473" s="2"/>
    </row>
    <row r="474" spans="20:21">
      <c r="T474" s="2"/>
      <c r="U474" s="2"/>
    </row>
    <row r="475" spans="20:21">
      <c r="T475" s="2"/>
      <c r="U475" s="2"/>
    </row>
    <row r="476" spans="20:21">
      <c r="T476" s="2"/>
      <c r="U476" s="2"/>
    </row>
    <row r="477" spans="20:21">
      <c r="T477" s="2"/>
      <c r="U477" s="2"/>
    </row>
    <row r="478" spans="20:21">
      <c r="T478" s="2"/>
      <c r="U478" s="2"/>
    </row>
    <row r="479" spans="20:21">
      <c r="T479" s="2"/>
      <c r="U479" s="2"/>
    </row>
    <row r="480" spans="20:21">
      <c r="T480" s="2"/>
      <c r="U480" s="2"/>
    </row>
    <row r="481" spans="20:21">
      <c r="T481" s="2"/>
      <c r="U481" s="2"/>
    </row>
    <row r="482" spans="20:21">
      <c r="T482" s="2"/>
      <c r="U482" s="2"/>
    </row>
    <row r="483" spans="20:21">
      <c r="T483" s="2"/>
      <c r="U483" s="2"/>
    </row>
    <row r="484" spans="20:21">
      <c r="T484" s="2"/>
      <c r="U484" s="2"/>
    </row>
    <row r="485" spans="20:21">
      <c r="T485" s="2"/>
      <c r="U485" s="2"/>
    </row>
    <row r="486" spans="20:21">
      <c r="T486" s="2"/>
      <c r="U486" s="2"/>
    </row>
    <row r="487" spans="20:21">
      <c r="T487" s="2"/>
      <c r="U487" s="2"/>
    </row>
    <row r="488" spans="20:21">
      <c r="T488" s="2"/>
      <c r="U488" s="2"/>
    </row>
    <row r="489" spans="20:21">
      <c r="T489" s="2"/>
      <c r="U489" s="2"/>
    </row>
    <row r="490" spans="20:21">
      <c r="T490" s="2"/>
      <c r="U490" s="2"/>
    </row>
    <row r="491" spans="20:21">
      <c r="T491" s="2"/>
      <c r="U491" s="2"/>
    </row>
    <row r="492" spans="20:21">
      <c r="T492" s="2"/>
      <c r="U492" s="2"/>
    </row>
    <row r="493" spans="20:21">
      <c r="T493" s="2"/>
      <c r="U493" s="2"/>
    </row>
    <row r="494" spans="20:21">
      <c r="T494" s="2"/>
      <c r="U494" s="2"/>
    </row>
    <row r="495" spans="20:21">
      <c r="T495" s="2"/>
      <c r="U495" s="2"/>
    </row>
    <row r="496" spans="20:21">
      <c r="T496" s="2"/>
      <c r="U496" s="2"/>
    </row>
    <row r="497" spans="20:21">
      <c r="T497" s="2"/>
      <c r="U497" s="2"/>
    </row>
    <row r="498" spans="20:21">
      <c r="T498" s="2"/>
      <c r="U498" s="2"/>
    </row>
    <row r="499" spans="20:21">
      <c r="T499" s="2"/>
      <c r="U499" s="2"/>
    </row>
    <row r="500" spans="20:21">
      <c r="T500" s="2"/>
      <c r="U500" s="2"/>
    </row>
    <row r="501" spans="20:21">
      <c r="T501" s="2"/>
      <c r="U501" s="2"/>
    </row>
    <row r="502" spans="20:21">
      <c r="T502" s="2"/>
      <c r="U502" s="2"/>
    </row>
    <row r="503" spans="20:21">
      <c r="T503" s="2"/>
      <c r="U503" s="2"/>
    </row>
    <row r="504" spans="20:21">
      <c r="T504" s="2"/>
      <c r="U504" s="2"/>
    </row>
    <row r="505" spans="20:21">
      <c r="T505" s="2"/>
      <c r="U505" s="2"/>
    </row>
    <row r="506" spans="20:21">
      <c r="T506" s="2"/>
      <c r="U506" s="2"/>
    </row>
    <row r="507" spans="20:21">
      <c r="T507" s="2"/>
      <c r="U507" s="2"/>
    </row>
    <row r="508" spans="20:21">
      <c r="T508" s="2"/>
      <c r="U508" s="2"/>
    </row>
  </sheetData>
  <sheetProtection algorithmName="SHA-512" hashValue="tvqjzonGnu0fESYGBaLV6nopbgAJSl/Ey2fRjW85Xsc+P5gEWCSydeRVgWYDs8jwxb0fUMiRzIXbwm9wIlu+hA==" saltValue="h9/LlN4FpecFTHr8Af885Q==" spinCount="100000" sheet="1" objects="1" scenarios="1"/>
  <mergeCells count="13">
    <mergeCell ref="B3:C3"/>
    <mergeCell ref="B4:C4"/>
    <mergeCell ref="B5:C5"/>
    <mergeCell ref="N1:BE1"/>
    <mergeCell ref="AH3:AL3"/>
    <mergeCell ref="AH4:AL4"/>
    <mergeCell ref="AH5:AL5"/>
    <mergeCell ref="AN3:AT3"/>
    <mergeCell ref="AN4:AT4"/>
    <mergeCell ref="AN5:AT5"/>
    <mergeCell ref="D3:V3"/>
    <mergeCell ref="D4:V4"/>
    <mergeCell ref="D5:V5"/>
  </mergeCells>
  <phoneticPr fontId="5" type="noConversion"/>
  <printOptions horizontalCentered="1"/>
  <pageMargins left="0.5" right="0.5" top="0.75" bottom="0.5" header="0.5" footer="0.5"/>
  <pageSetup scale="55" orientation="landscape" horizontalDpi="300" verticalDpi="300" r:id="rId1"/>
  <headerFooter alignWithMargins="0"/>
  <drawing r:id="rId2"/>
  <legacyDrawing r:id="rId3"/>
  <tableParts count="1">
    <tablePart r:id="rId4"/>
  </tablePart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BE27CF-2FA1-4C20-A9EB-576D71C657EE}">
  <sheetPr>
    <pageSetUpPr fitToPage="1"/>
  </sheetPr>
  <dimension ref="A1:BJ508"/>
  <sheetViews>
    <sheetView showGridLines="0" showRowColHeaders="0" zoomScale="55" zoomScaleNormal="55" workbookViewId="0">
      <selection activeCell="D17" sqref="D17"/>
    </sheetView>
  </sheetViews>
  <sheetFormatPr defaultColWidth="9.109375" defaultRowHeight="13.15"/>
  <cols>
    <col min="1" max="1" width="9.109375" style="2" customWidth="1"/>
    <col min="2" max="6" width="10" style="3" customWidth="1"/>
    <col min="7" max="10" width="8.6640625" style="3" hidden="1" customWidth="1"/>
    <col min="11" max="11" width="9.5546875" style="3" hidden="1" customWidth="1"/>
    <col min="12" max="19" width="3.5546875" style="4" customWidth="1"/>
    <col min="20" max="21" width="3.5546875" style="47" customWidth="1"/>
    <col min="22" max="46" width="3.5546875" style="4" customWidth="1"/>
    <col min="47" max="47" width="3.5546875" style="2" customWidth="1"/>
    <col min="48" max="48" width="9.109375" style="2"/>
    <col min="49" max="49" width="12" style="2" bestFit="1" customWidth="1"/>
    <col min="50" max="50" width="9.109375" style="2"/>
    <col min="51" max="51" width="12.5546875" style="2" bestFit="1" customWidth="1"/>
    <col min="52" max="57" width="9.109375" style="2"/>
    <col min="58" max="58" width="3.44140625" style="2" customWidth="1"/>
    <col min="59" max="59" width="9.109375" style="2"/>
    <col min="60" max="60" width="14.44140625" style="2" customWidth="1"/>
    <col min="61" max="61" width="11.33203125" style="2" customWidth="1"/>
    <col min="62" max="16384" width="9.109375" style="2"/>
  </cols>
  <sheetData>
    <row r="1" spans="1:62" ht="42.75" customHeight="1">
      <c r="C1" s="1" t="s">
        <v>66</v>
      </c>
      <c r="N1" s="51" t="s">
        <v>67</v>
      </c>
      <c r="O1" s="51"/>
      <c r="P1" s="51"/>
      <c r="Q1" s="51"/>
      <c r="R1" s="51"/>
      <c r="S1" s="51"/>
      <c r="T1" s="51"/>
      <c r="U1" s="51"/>
      <c r="V1" s="51"/>
      <c r="W1" s="51"/>
      <c r="X1" s="51"/>
      <c r="Y1" s="51"/>
      <c r="Z1" s="51"/>
      <c r="AA1" s="51"/>
      <c r="AB1" s="51"/>
      <c r="AC1" s="51"/>
      <c r="AD1" s="51"/>
      <c r="AE1" s="51"/>
      <c r="AF1" s="51"/>
      <c r="AG1" s="51"/>
      <c r="AH1" s="51"/>
      <c r="AI1" s="51"/>
      <c r="AJ1" s="51"/>
      <c r="AK1" s="51"/>
      <c r="AL1" s="51"/>
      <c r="AM1" s="51"/>
      <c r="AN1" s="51"/>
      <c r="AO1" s="51"/>
      <c r="AP1" s="51"/>
      <c r="AQ1" s="51"/>
      <c r="AR1" s="51"/>
      <c r="AS1" s="51"/>
      <c r="AT1" s="51"/>
      <c r="AU1" s="51"/>
      <c r="AV1" s="51"/>
      <c r="AW1" s="51"/>
      <c r="AX1" s="51"/>
      <c r="AY1" s="51"/>
      <c r="AZ1" s="51"/>
      <c r="BA1" s="51"/>
      <c r="BB1" s="51"/>
      <c r="BC1" s="51"/>
      <c r="BD1" s="51"/>
      <c r="BE1" s="51"/>
      <c r="BF1" s="5"/>
    </row>
    <row r="2" spans="1:62" ht="12.05" customHeight="1">
      <c r="C2" s="1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5"/>
      <c r="AF2" s="5"/>
      <c r="AG2" s="5"/>
      <c r="AH2" s="5"/>
      <c r="AI2" s="5"/>
      <c r="AJ2" s="5"/>
      <c r="AK2" s="5"/>
      <c r="AL2" s="5"/>
      <c r="AM2" s="5"/>
      <c r="AN2" s="5"/>
      <c r="AO2" s="5"/>
      <c r="AP2" s="5"/>
      <c r="AQ2" s="5"/>
      <c r="AR2" s="5"/>
      <c r="AS2" s="5"/>
      <c r="AT2" s="5"/>
      <c r="AU2" s="5"/>
      <c r="AV2" s="5"/>
      <c r="AW2" s="5"/>
      <c r="AX2" s="5"/>
      <c r="AY2" s="5"/>
      <c r="AZ2" s="5"/>
      <c r="BA2" s="5"/>
      <c r="BB2" s="5"/>
      <c r="BC2" s="5"/>
      <c r="BD2" s="5"/>
      <c r="BE2" s="5"/>
      <c r="BF2" s="5"/>
    </row>
    <row r="3" spans="1:62" s="6" customFormat="1" ht="20.2" customHeight="1">
      <c r="B3" s="49" t="s">
        <v>68</v>
      </c>
      <c r="C3" s="50"/>
      <c r="D3" s="60" t="s">
        <v>69</v>
      </c>
      <c r="E3" s="60"/>
      <c r="F3" s="60"/>
      <c r="G3" s="60"/>
      <c r="H3" s="60"/>
      <c r="I3" s="60"/>
      <c r="J3" s="60"/>
      <c r="K3" s="60"/>
      <c r="L3" s="60"/>
      <c r="M3" s="60"/>
      <c r="N3" s="60"/>
      <c r="O3" s="60"/>
      <c r="P3" s="60"/>
      <c r="Q3" s="60"/>
      <c r="R3" s="60"/>
      <c r="S3" s="60"/>
      <c r="T3" s="60"/>
      <c r="U3" s="60"/>
      <c r="V3" s="60"/>
      <c r="AH3" s="52" t="s">
        <v>75</v>
      </c>
      <c r="AI3" s="52"/>
      <c r="AJ3" s="52"/>
      <c r="AK3" s="52"/>
      <c r="AL3" s="52"/>
      <c r="AN3" s="57">
        <v>123456</v>
      </c>
      <c r="AO3" s="58"/>
      <c r="AP3" s="58"/>
      <c r="AQ3" s="58"/>
      <c r="AR3" s="58"/>
      <c r="AS3" s="58"/>
      <c r="AT3" s="59"/>
    </row>
    <row r="4" spans="1:62" s="6" customFormat="1" ht="20.2" customHeight="1">
      <c r="B4" s="49" t="s">
        <v>76</v>
      </c>
      <c r="C4" s="50"/>
      <c r="D4" s="60" t="s">
        <v>78</v>
      </c>
      <c r="E4" s="60"/>
      <c r="F4" s="60"/>
      <c r="G4" s="60"/>
      <c r="H4" s="60"/>
      <c r="I4" s="60"/>
      <c r="J4" s="60"/>
      <c r="K4" s="60"/>
      <c r="L4" s="60"/>
      <c r="M4" s="60"/>
      <c r="N4" s="60"/>
      <c r="O4" s="60"/>
      <c r="P4" s="60"/>
      <c r="Q4" s="60"/>
      <c r="R4" s="60"/>
      <c r="S4" s="60"/>
      <c r="T4" s="60"/>
      <c r="U4" s="60"/>
      <c r="V4" s="60"/>
      <c r="AH4" s="52" t="s">
        <v>70</v>
      </c>
      <c r="AI4" s="52"/>
      <c r="AJ4" s="52"/>
      <c r="AK4" s="52"/>
      <c r="AL4" s="52"/>
      <c r="AN4" s="57"/>
      <c r="AO4" s="58"/>
      <c r="AP4" s="58" t="s">
        <v>71</v>
      </c>
      <c r="AQ4" s="58"/>
      <c r="AR4" s="58"/>
      <c r="AS4" s="58"/>
      <c r="AT4" s="59"/>
    </row>
    <row r="5" spans="1:62" s="6" customFormat="1" ht="20.2" customHeight="1">
      <c r="B5" s="49" t="s">
        <v>72</v>
      </c>
      <c r="C5" s="50"/>
      <c r="D5" s="60" t="s">
        <v>77</v>
      </c>
      <c r="E5" s="60"/>
      <c r="F5" s="60"/>
      <c r="G5" s="60"/>
      <c r="H5" s="60"/>
      <c r="I5" s="60"/>
      <c r="J5" s="60"/>
      <c r="K5" s="60"/>
      <c r="L5" s="60"/>
      <c r="M5" s="60"/>
      <c r="N5" s="60"/>
      <c r="O5" s="60"/>
      <c r="P5" s="60"/>
      <c r="Q5" s="60"/>
      <c r="R5" s="60"/>
      <c r="S5" s="60"/>
      <c r="T5" s="60"/>
      <c r="U5" s="60"/>
      <c r="V5" s="60"/>
      <c r="AH5" s="52" t="s">
        <v>74</v>
      </c>
      <c r="AI5" s="52"/>
      <c r="AJ5" s="52"/>
      <c r="AK5" s="52"/>
      <c r="AL5" s="52"/>
      <c r="AN5" s="57"/>
      <c r="AO5" s="58"/>
      <c r="AP5" s="58">
        <v>44278</v>
      </c>
      <c r="AQ5" s="58" t="s">
        <v>73</v>
      </c>
      <c r="AR5" s="58"/>
      <c r="AS5" s="58">
        <v>1</v>
      </c>
      <c r="AT5" s="59"/>
    </row>
    <row r="7" spans="1:62" s="13" customFormat="1" ht="25.55" customHeight="1">
      <c r="A7" s="7" t="s">
        <v>79</v>
      </c>
      <c r="B7" s="7" t="s">
        <v>84</v>
      </c>
      <c r="C7" s="7" t="s">
        <v>80</v>
      </c>
      <c r="D7" s="7" t="s">
        <v>81</v>
      </c>
      <c r="E7" s="7" t="s">
        <v>82</v>
      </c>
      <c r="F7" s="7" t="s">
        <v>83</v>
      </c>
      <c r="G7" s="7" t="s">
        <v>61</v>
      </c>
      <c r="H7" s="7" t="s">
        <v>62</v>
      </c>
      <c r="I7" s="7" t="s">
        <v>63</v>
      </c>
      <c r="J7" s="7" t="s">
        <v>64</v>
      </c>
      <c r="K7" s="7" t="s">
        <v>65</v>
      </c>
      <c r="L7" s="8" t="s">
        <v>0</v>
      </c>
      <c r="M7" s="9" t="s">
        <v>1</v>
      </c>
      <c r="N7" s="9" t="s">
        <v>2</v>
      </c>
      <c r="O7" s="9" t="s">
        <v>3</v>
      </c>
      <c r="P7" s="9" t="s">
        <v>4</v>
      </c>
      <c r="Q7" s="9" t="s">
        <v>5</v>
      </c>
      <c r="R7" s="9" t="s">
        <v>6</v>
      </c>
      <c r="S7" s="9" t="s">
        <v>7</v>
      </c>
      <c r="T7" s="10" t="s">
        <v>31</v>
      </c>
      <c r="U7" s="10" t="s">
        <v>8</v>
      </c>
      <c r="V7" s="9" t="s">
        <v>37</v>
      </c>
      <c r="W7" s="9" t="s">
        <v>38</v>
      </c>
      <c r="X7" s="9" t="s">
        <v>39</v>
      </c>
      <c r="Y7" s="9" t="s">
        <v>40</v>
      </c>
      <c r="Z7" s="9" t="s">
        <v>41</v>
      </c>
      <c r="AA7" s="9" t="s">
        <v>42</v>
      </c>
      <c r="AB7" s="9" t="s">
        <v>43</v>
      </c>
      <c r="AC7" s="11" t="s">
        <v>44</v>
      </c>
      <c r="AD7" s="11" t="s">
        <v>45</v>
      </c>
      <c r="AE7" s="11" t="s">
        <v>46</v>
      </c>
      <c r="AF7" s="11" t="s">
        <v>47</v>
      </c>
      <c r="AG7" s="11" t="s">
        <v>48</v>
      </c>
      <c r="AH7" s="11" t="s">
        <v>49</v>
      </c>
      <c r="AI7" s="11" t="s">
        <v>50</v>
      </c>
      <c r="AJ7" s="11" t="s">
        <v>51</v>
      </c>
      <c r="AK7" s="9" t="s">
        <v>53</v>
      </c>
      <c r="AL7" s="11" t="s">
        <v>15</v>
      </c>
      <c r="AM7" s="12" t="s">
        <v>9</v>
      </c>
      <c r="AN7" s="12" t="s">
        <v>10</v>
      </c>
      <c r="AO7" s="12" t="s">
        <v>11</v>
      </c>
      <c r="AP7" s="12" t="s">
        <v>52</v>
      </c>
      <c r="AQ7" s="12" t="s">
        <v>12</v>
      </c>
      <c r="AR7" s="12" t="s">
        <v>29</v>
      </c>
      <c r="AS7" s="12" t="s">
        <v>36</v>
      </c>
      <c r="AT7" s="12" t="s">
        <v>13</v>
      </c>
      <c r="AV7" s="14" t="s">
        <v>8</v>
      </c>
      <c r="AW7" s="14" t="s">
        <v>15</v>
      </c>
      <c r="AX7" s="2" t="s">
        <v>4</v>
      </c>
      <c r="AY7" s="2" t="s">
        <v>16</v>
      </c>
      <c r="AZ7" s="2" t="s">
        <v>30</v>
      </c>
      <c r="BA7" s="14" t="s">
        <v>54</v>
      </c>
      <c r="BB7" s="13" t="s">
        <v>56</v>
      </c>
      <c r="BH7" s="2"/>
      <c r="BI7" s="2"/>
      <c r="BJ7" s="2"/>
    </row>
    <row r="8" spans="1:62" ht="19.600000000000001" customHeight="1" thickBot="1">
      <c r="A8" s="15">
        <v>1</v>
      </c>
      <c r="B8" s="53">
        <v>34</v>
      </c>
      <c r="C8" s="53">
        <v>34</v>
      </c>
      <c r="D8" s="53">
        <v>34</v>
      </c>
      <c r="E8" s="53">
        <v>35</v>
      </c>
      <c r="F8" s="53">
        <v>36</v>
      </c>
      <c r="G8" s="16"/>
      <c r="H8" s="17"/>
      <c r="I8" s="17"/>
      <c r="J8" s="17"/>
      <c r="K8" s="17"/>
      <c r="L8" s="18">
        <f>IF(ISERROR(AVERAGE($B8:$K8)),NA(),AVERAGE($B8:$K8))</f>
        <v>34.6</v>
      </c>
      <c r="M8" s="19">
        <f ca="1">IF(ISNA(L8),NA(),P8+2.66*Y8)</f>
        <v>36.041333333333334</v>
      </c>
      <c r="N8" s="19">
        <f ca="1">IF(ISNA(L8),NA(),P8+(2/3)*2.66*Y8)</f>
        <v>35.627555555555553</v>
      </c>
      <c r="O8" s="19">
        <f ca="1">IF(ISNA(L8),NA(),P8+(1/3)*2.66*Y8)</f>
        <v>35.213777777777779</v>
      </c>
      <c r="P8" s="19">
        <f ca="1">IF(ISNA(L8),NA(),IF(ROW(L8)&lt;BH$25,AM$18,AM$20))</f>
        <v>34.799999999999997</v>
      </c>
      <c r="Q8" s="19">
        <f ca="1">IF(ISNA(L8),NA(),P8-(1/3)*2.66*Y8)</f>
        <v>34.386222222222216</v>
      </c>
      <c r="R8" s="19">
        <f ca="1">IF(ISNA(L8),NA(),P8-(2/3)*2.66*Y8)</f>
        <v>33.972444444444442</v>
      </c>
      <c r="S8" s="19">
        <f ca="1">IF(ISNA(L8),NA(),P8-2.66*Y8)</f>
        <v>33.55866666666666</v>
      </c>
      <c r="T8" s="20">
        <f>IF(ISNA(L8),"",L8)</f>
        <v>34.6</v>
      </c>
      <c r="U8" s="20"/>
      <c r="V8" s="19"/>
      <c r="W8" s="19"/>
      <c r="X8" s="19"/>
      <c r="Y8" s="19">
        <f t="shared" ref="Y8:Y57" ca="1" si="0">IF(L8="",NA(),IF(ROW(L8)&lt;BH$25,AM$23,AM$25))</f>
        <v>0.46666666666666856</v>
      </c>
      <c r="Z8" s="19"/>
      <c r="AA8" s="19"/>
      <c r="AB8" s="19"/>
      <c r="AC8" s="21">
        <f>IF(ISNA(L8),NA(),ABS(MAX($B8:K8)-MIN($B8:K8)))</f>
        <v>2</v>
      </c>
      <c r="AD8" s="21">
        <f t="shared" ref="AD8:AD57" ca="1" si="1">IF(ISNA(AC8),NA(),$AM$12*AG8)</f>
        <v>5.2850000000000001</v>
      </c>
      <c r="AE8" s="21">
        <f ca="1">IF(ISNA(AC8),NA(),(2/3)*(AD8-AG8)+AG8)</f>
        <v>4.3566666666666665</v>
      </c>
      <c r="AF8" s="21">
        <f ca="1">IF(ISNA(AC8),NA(),(1/3)*(AD8-AG8)+AG8)</f>
        <v>3.4283333333333332</v>
      </c>
      <c r="AG8" s="21">
        <f ca="1">IF(ISNA(AC8),NA(),IF(ROW(L8)&lt;BH$25,AM$28,AM$30))</f>
        <v>2.5</v>
      </c>
      <c r="AH8" s="21">
        <f ca="1">IF(ISNA(AC8),NA(),(MAX(AG8-(1/3)*(AD8-AG8),0)))</f>
        <v>1.5716666666666668</v>
      </c>
      <c r="AI8" s="21">
        <f ca="1">IF(ISNA(AC8),NA(),MAX(AG8-(2/3)*(AD8-AG8),0))</f>
        <v>0.64333333333333331</v>
      </c>
      <c r="AJ8" s="21">
        <f t="shared" ref="AJ8:AJ57" ca="1" si="2">IF(ISNA(AC8),NA(),$AM$10*AG8)</f>
        <v>0</v>
      </c>
      <c r="AK8" s="19">
        <f t="array" ref="AK8">SUM(IF(ISNUMBER($B8:$K8),($B8:$K8-$L8)^2,0))</f>
        <v>3.2</v>
      </c>
      <c r="AL8" s="21">
        <f ca="1">IF(ISNA(S8),"",STDEV($B8:K8))</f>
        <v>0.89442719099991586</v>
      </c>
      <c r="AM8" s="21">
        <f>INDEX($AP$7:$AP$31,MAX(2,COUNT($B$8:$K$8)),1)</f>
        <v>0.57699999999999996</v>
      </c>
      <c r="AN8" s="21">
        <v>0</v>
      </c>
      <c r="AO8" s="21">
        <v>3.2669999999999999</v>
      </c>
      <c r="AP8" s="21">
        <v>1.88</v>
      </c>
      <c r="AQ8" s="21">
        <v>1.1279999999999999</v>
      </c>
      <c r="AR8" s="19">
        <v>0.79800000000000004</v>
      </c>
      <c r="AS8" s="19">
        <f>IF(ISNA(L8),"",L8)</f>
        <v>34.6</v>
      </c>
      <c r="AT8" s="19">
        <f t="shared" ref="AT8:AT57" ca="1" si="3">IF(ISERROR(AS8),NA(),NORMSINV((RANK(AS8,OFFSET(AS$8,0,0,MIN(COUNT(AS$8:AS$10006),$BH$25-2)),TRUE)-0.5)/COUNT(AS:AS)))</f>
        <v>-0.52440051270804089</v>
      </c>
      <c r="AV8" s="4">
        <f>IF(BH18="",IF(BH20="",MAX(MAX(B:K)-MIN(B:K),6*AW8),MAX(B:K)-BH20),IF(BH20="",BH18-MIN(B:K),BH18-BH20))</f>
        <v>9</v>
      </c>
      <c r="AW8" s="2">
        <f>STDEV(B:K)</f>
        <v>1.0563093645728086</v>
      </c>
      <c r="AX8" s="2">
        <f>AVERAGE(B:K)</f>
        <v>34.799999999999997</v>
      </c>
      <c r="AY8" s="22">
        <f t="array" aca="1" ref="AY8" ca="1">AVERAGE(IF(ISNUMBER(OFFSET(AC$8,0,0,MATCH(9.99999999999999E+307,(AC8:AC9976)),1)),OFFSET(AC$8,0,0,MATCH(9.99999999999999E+307,(AC8:AC9976)),1)))</f>
        <v>2.5</v>
      </c>
      <c r="AZ8" s="4">
        <f ca="1">AVERAGE(AL:AL)</f>
        <v>1.0793599336079875</v>
      </c>
      <c r="BA8" s="2">
        <f>IF(BB8=2,AZ8/AM14,IF(BB8=3,AY8/AM14,BA11/AM14))</f>
        <v>1.1121270203150579</v>
      </c>
      <c r="BB8" s="2">
        <v>1</v>
      </c>
      <c r="BC8" s="2" t="s">
        <v>57</v>
      </c>
    </row>
    <row r="9" spans="1:62" ht="19.600000000000001" customHeight="1">
      <c r="A9" s="23">
        <v>2</v>
      </c>
      <c r="B9" s="53">
        <v>35</v>
      </c>
      <c r="C9" s="53">
        <v>34</v>
      </c>
      <c r="D9" s="53">
        <v>34</v>
      </c>
      <c r="E9" s="53">
        <v>37</v>
      </c>
      <c r="F9" s="53">
        <v>35</v>
      </c>
      <c r="G9" s="16"/>
      <c r="H9" s="17"/>
      <c r="I9" s="17"/>
      <c r="J9" s="17"/>
      <c r="K9" s="17"/>
      <c r="L9" s="24">
        <f t="shared" ref="L9:L57" si="4">IF(ISERROR(AVERAGE($B9:$K9)),NA(),AVERAGE($B9:$K9))</f>
        <v>35</v>
      </c>
      <c r="M9" s="25">
        <f t="shared" ref="M9:M57" ca="1" si="5">IF(ISNA(L9),NA(),P9+2.66*Y9)</f>
        <v>36.041333333333334</v>
      </c>
      <c r="N9" s="25">
        <f t="shared" ref="N9:N57" ca="1" si="6">IF(ISNA(L9),NA(),P9+(2/3)*2.66*Y9)</f>
        <v>35.627555555555553</v>
      </c>
      <c r="O9" s="25">
        <f t="shared" ref="O9:O57" ca="1" si="7">IF(ISNA(L9),NA(),P9+(1/3)*2.66*Y9)</f>
        <v>35.213777777777779</v>
      </c>
      <c r="P9" s="25">
        <f t="array" aca="1" ref="P9" ca="1">IF(ISNA(L9),NA(),IF(ROW(L9)&lt;$BH$25,AM$18,AM$20))</f>
        <v>34.799999999999997</v>
      </c>
      <c r="Q9" s="25">
        <f t="shared" ref="Q9:Q57" ca="1" si="8">IF(ISNA(L9),NA(),P9-(1/3)*2.66*Y9)</f>
        <v>34.386222222222216</v>
      </c>
      <c r="R9" s="25">
        <f t="shared" ref="R9:R57" ca="1" si="9">IF(ISNA(L9),NA(),P9-(2/3)*2.66*Y9)</f>
        <v>33.972444444444442</v>
      </c>
      <c r="S9" s="25">
        <f t="shared" ref="S9:S57" ca="1" si="10">IF(ISNA(L9),NA(),P9-2.66*Y9)</f>
        <v>33.55866666666666</v>
      </c>
      <c r="T9" s="26">
        <f t="shared" ref="T9:T56" si="11">IF(L9="",T8,L9)</f>
        <v>35</v>
      </c>
      <c r="U9" s="26">
        <f t="shared" ref="U9:U56" si="12">IF(OR(L9="",T8=""),NA(),IF(ISERROR(ABS(T8-L9)),"",ABS(T8-L9)))</f>
        <v>0.39999999999999858</v>
      </c>
      <c r="V9" s="25">
        <f ca="1">IF(ISNA(L9),NA(),3.267*Y9)</f>
        <v>1.5246000000000062</v>
      </c>
      <c r="W9" s="25">
        <f ca="1">IF(ISNA(L9),NA(),(2/3)*(V9-Y9)+Y9)</f>
        <v>1.1719555555555603</v>
      </c>
      <c r="X9" s="25">
        <f ca="1">IF(ISNA(L9),NA(),(1/3)*(V9-Y9)+Y9)</f>
        <v>0.81931111111111443</v>
      </c>
      <c r="Y9" s="25">
        <f t="shared" ca="1" si="0"/>
        <v>0.46666666666666856</v>
      </c>
      <c r="Z9" s="25">
        <f ca="1">IF(ISNA(L9),NA(),(MAX(Y9-(1/3)*(V9-Y9),0)))</f>
        <v>0.11402222222222269</v>
      </c>
      <c r="AA9" s="25">
        <f ca="1">IF(ISNA(L9),NA(),MAX(Y9-(2/3)*(V9-Y9),0))</f>
        <v>0</v>
      </c>
      <c r="AB9" s="25">
        <f ca="1">IF(ISNA(L9),NA(),MAX(Y9-(V9-Y9),0))</f>
        <v>0</v>
      </c>
      <c r="AC9" s="25">
        <f>IF(ISNA(L9),NA(),ABS(MAX($B9:K9)-MIN($B9:K9)))</f>
        <v>3</v>
      </c>
      <c r="AD9" s="25">
        <f t="shared" ca="1" si="1"/>
        <v>5.2850000000000001</v>
      </c>
      <c r="AE9" s="25">
        <f t="shared" ref="AE9:AE57" ca="1" si="13">IF(ISNA(AC9),NA(),(2/3)*(AD9-AG9)+AG9)</f>
        <v>4.3566666666666665</v>
      </c>
      <c r="AF9" s="25">
        <f t="shared" ref="AF9:AF57" ca="1" si="14">IF(ISNA(AC9),NA(),(1/3)*(AD9-AG9)+AG9)</f>
        <v>3.4283333333333332</v>
      </c>
      <c r="AG9" s="25">
        <f t="shared" ref="AG9:AG57" ca="1" si="15">IF(ISNA(AC9),NA(),IF(ROW(L9)&lt;$BH$25,AM$28,AM$30))</f>
        <v>2.5</v>
      </c>
      <c r="AH9" s="25">
        <f t="shared" ref="AH9:AH57" ca="1" si="16">IF(ISNA(AC9),NA(),(MAX(AG9-(1/3)*(AD9-AG9),0)))</f>
        <v>1.5716666666666668</v>
      </c>
      <c r="AI9" s="25">
        <f t="shared" ref="AI9:AI57" ca="1" si="17">IF(ISNA(AC9),NA(),MAX(AG9-(2/3)*(AD9-AG9),0))</f>
        <v>0.64333333333333331</v>
      </c>
      <c r="AJ9" s="25">
        <f t="shared" ca="1" si="2"/>
        <v>0</v>
      </c>
      <c r="AK9" s="25">
        <f t="array" ref="AK9">SUM(IF(ISNUMBER($B9:$K9),($B9:$K9-$L9)^2,0))</f>
        <v>6</v>
      </c>
      <c r="AL9" s="25">
        <f ca="1">IF(ISNA(S9),"",STDEV($B9:K9))</f>
        <v>1.2247448713915889</v>
      </c>
      <c r="AM9" s="25" t="s">
        <v>10</v>
      </c>
      <c r="AN9" s="25">
        <v>0</v>
      </c>
      <c r="AO9" s="25">
        <v>2.5739999999999998</v>
      </c>
      <c r="AP9" s="25">
        <v>1.0229999999999999</v>
      </c>
      <c r="AQ9" s="25">
        <v>1.6930000000000001</v>
      </c>
      <c r="AR9" s="25">
        <v>0.88600000000000001</v>
      </c>
      <c r="AS9" s="25">
        <f t="shared" ref="AS9:AS56" si="18">IF(ISNA(L9),"",L9)</f>
        <v>35</v>
      </c>
      <c r="AT9" s="25">
        <f t="shared" ca="1" si="3"/>
        <v>0</v>
      </c>
      <c r="AV9" s="2">
        <v>1</v>
      </c>
      <c r="AW9" s="27">
        <f>AW10-AV$8/8</f>
        <v>26.625</v>
      </c>
      <c r="AX9" s="2">
        <f>COUNTIF($B:$K,"&lt;"&amp;AW9)</f>
        <v>0</v>
      </c>
      <c r="AY9" s="2">
        <f>NORMDIST(AW9,$AX$8,AW$8,FALSE)</f>
        <v>3.7239537366977205E-14</v>
      </c>
      <c r="AZ9" s="2">
        <f t="shared" ref="AZ9:AZ23" si="19">COUNTIF(B:K,"&lt;="&amp;AW9)</f>
        <v>0</v>
      </c>
      <c r="BH9" s="28" t="s">
        <v>85</v>
      </c>
      <c r="BI9" s="54">
        <v>34</v>
      </c>
    </row>
    <row r="10" spans="1:62" ht="19.600000000000001" customHeight="1">
      <c r="A10" s="23">
        <v>3</v>
      </c>
      <c r="B10" s="53">
        <v>34</v>
      </c>
      <c r="C10" s="53">
        <v>36</v>
      </c>
      <c r="D10" s="53">
        <v>34</v>
      </c>
      <c r="E10" s="53">
        <v>35</v>
      </c>
      <c r="F10" s="53">
        <v>37</v>
      </c>
      <c r="G10" s="16"/>
      <c r="H10" s="17"/>
      <c r="I10" s="17"/>
      <c r="J10" s="17"/>
      <c r="K10" s="17"/>
      <c r="L10" s="24">
        <f t="shared" si="4"/>
        <v>35.200000000000003</v>
      </c>
      <c r="M10" s="25">
        <f t="shared" ca="1" si="5"/>
        <v>36.041333333333334</v>
      </c>
      <c r="N10" s="25">
        <f t="shared" ca="1" si="6"/>
        <v>35.627555555555553</v>
      </c>
      <c r="O10" s="25">
        <f t="shared" ca="1" si="7"/>
        <v>35.213777777777779</v>
      </c>
      <c r="P10" s="25">
        <f t="array" aca="1" ref="P10" ca="1">IF(ISNA(L10),NA(),IF(ROW(L10)&lt;$BH$25,AM$18,AM$20))</f>
        <v>34.799999999999997</v>
      </c>
      <c r="Q10" s="25">
        <f t="shared" ca="1" si="8"/>
        <v>34.386222222222216</v>
      </c>
      <c r="R10" s="25">
        <f t="shared" ca="1" si="9"/>
        <v>33.972444444444442</v>
      </c>
      <c r="S10" s="25">
        <f t="shared" ca="1" si="10"/>
        <v>33.55866666666666</v>
      </c>
      <c r="T10" s="26">
        <f t="shared" si="11"/>
        <v>35.200000000000003</v>
      </c>
      <c r="U10" s="26">
        <f t="shared" si="12"/>
        <v>0.20000000000000284</v>
      </c>
      <c r="V10" s="25">
        <f t="shared" ref="V10:V57" ca="1" si="20">IF(ISNA(L10),NA(),3.267*Y10)</f>
        <v>1.5246000000000062</v>
      </c>
      <c r="W10" s="25">
        <f t="shared" ref="W10:W57" ca="1" si="21">IF(ISNA(L10),NA(),(2/3)*(V10-Y10)+Y10)</f>
        <v>1.1719555555555603</v>
      </c>
      <c r="X10" s="25">
        <f t="shared" ref="X10:X57" ca="1" si="22">IF(ISNA(L10),NA(),(1/3)*(V10-Y10)+Y10)</f>
        <v>0.81931111111111443</v>
      </c>
      <c r="Y10" s="25">
        <f t="shared" ca="1" si="0"/>
        <v>0.46666666666666856</v>
      </c>
      <c r="Z10" s="25">
        <f t="shared" ref="Z10:Z57" ca="1" si="23">IF(ISNA(L10),NA(),(MAX(Y10-(1/3)*(V10-Y10),0)))</f>
        <v>0.11402222222222269</v>
      </c>
      <c r="AA10" s="25">
        <f t="shared" ref="AA10:AA57" ca="1" si="24">IF(ISNA(L10),NA(),MAX(Y10-(2/3)*(V10-Y10),0))</f>
        <v>0</v>
      </c>
      <c r="AB10" s="25">
        <f t="shared" ref="AB10:AB57" ca="1" si="25">IF(ISNA(L10),NA(),MAX(Y10-(V10-Y10),0))</f>
        <v>0</v>
      </c>
      <c r="AC10" s="25">
        <f>IF(ISNA(L10),NA(),ABS(MAX($B10:K10)-MIN($B10:K10)))</f>
        <v>3</v>
      </c>
      <c r="AD10" s="25">
        <f t="shared" ca="1" si="1"/>
        <v>5.2850000000000001</v>
      </c>
      <c r="AE10" s="25">
        <f t="shared" ca="1" si="13"/>
        <v>4.3566666666666665</v>
      </c>
      <c r="AF10" s="25">
        <f t="shared" ca="1" si="14"/>
        <v>3.4283333333333332</v>
      </c>
      <c r="AG10" s="25">
        <f t="shared" ca="1" si="15"/>
        <v>2.5</v>
      </c>
      <c r="AH10" s="25">
        <f t="shared" ca="1" si="16"/>
        <v>1.5716666666666668</v>
      </c>
      <c r="AI10" s="25">
        <f t="shared" ca="1" si="17"/>
        <v>0.64333333333333331</v>
      </c>
      <c r="AJ10" s="25">
        <f t="shared" ca="1" si="2"/>
        <v>0</v>
      </c>
      <c r="AK10" s="25">
        <f t="array" ref="AK10">SUM(IF(ISNUMBER($B10:$K10),($B10:$K10-$L10)^2,0))</f>
        <v>6.8</v>
      </c>
      <c r="AL10" s="25">
        <f ca="1">IF(ISNA(S10),"",STDEV($B10:K10))</f>
        <v>1.3038404810405297</v>
      </c>
      <c r="AM10" s="25">
        <f>INDEX($AN$7:$AN$31,MAX(2,COUNT($B$8:$K$8)),1)</f>
        <v>0</v>
      </c>
      <c r="AN10" s="25">
        <v>0</v>
      </c>
      <c r="AO10" s="25">
        <v>2.282</v>
      </c>
      <c r="AP10" s="25">
        <v>0.72899999999999998</v>
      </c>
      <c r="AQ10" s="25">
        <v>2.0590000000000002</v>
      </c>
      <c r="AR10" s="25">
        <v>0.92100000000000004</v>
      </c>
      <c r="AS10" s="25">
        <f t="shared" si="18"/>
        <v>35.200000000000003</v>
      </c>
      <c r="AT10" s="25">
        <f t="shared" ca="1" si="3"/>
        <v>0.52440051270804078</v>
      </c>
      <c r="AV10" s="2">
        <v>2</v>
      </c>
      <c r="AW10" s="27">
        <f>AW11-AV$8/8</f>
        <v>27.75</v>
      </c>
      <c r="AX10" s="2">
        <f>COUNTIF($B:$K,"&lt;"&amp;AW10)-SUM(AX$9:AX9)</f>
        <v>0</v>
      </c>
      <c r="AY10" s="2">
        <f>NORMDIST(AW10,$AX$8,AW$8,FALSE)</f>
        <v>8.0234595191664546E-11</v>
      </c>
      <c r="AZ10" s="2">
        <f t="shared" si="19"/>
        <v>0</v>
      </c>
      <c r="BA10" s="2" t="s">
        <v>55</v>
      </c>
      <c r="BH10" s="29" t="s">
        <v>15</v>
      </c>
      <c r="BI10" s="30">
        <f>STDEV(B:K)</f>
        <v>1.0563093645728086</v>
      </c>
    </row>
    <row r="11" spans="1:62" ht="19.600000000000001" customHeight="1">
      <c r="A11" s="23">
        <v>4</v>
      </c>
      <c r="B11" s="53">
        <v>33</v>
      </c>
      <c r="C11" s="53">
        <v>34</v>
      </c>
      <c r="D11" s="53">
        <v>35</v>
      </c>
      <c r="E11" s="53">
        <v>35</v>
      </c>
      <c r="F11" s="53">
        <v>35</v>
      </c>
      <c r="G11" s="16"/>
      <c r="H11" s="17"/>
      <c r="I11" s="17"/>
      <c r="J11" s="17"/>
      <c r="K11" s="17"/>
      <c r="L11" s="24">
        <f t="shared" si="4"/>
        <v>34.4</v>
      </c>
      <c r="M11" s="25">
        <f t="shared" ca="1" si="5"/>
        <v>36.041333333333334</v>
      </c>
      <c r="N11" s="25">
        <f t="shared" ca="1" si="6"/>
        <v>35.627555555555553</v>
      </c>
      <c r="O11" s="25">
        <f t="shared" ca="1" si="7"/>
        <v>35.213777777777779</v>
      </c>
      <c r="P11" s="25">
        <f t="array" aca="1" ref="P11" ca="1">IF(ISNA(L11),NA(),IF(ROW(L11)&lt;$BH$25,AM$18,AM$20))</f>
        <v>34.799999999999997</v>
      </c>
      <c r="Q11" s="25">
        <f t="shared" ca="1" si="8"/>
        <v>34.386222222222216</v>
      </c>
      <c r="R11" s="25">
        <f t="shared" ca="1" si="9"/>
        <v>33.972444444444442</v>
      </c>
      <c r="S11" s="25">
        <f t="shared" ca="1" si="10"/>
        <v>33.55866666666666</v>
      </c>
      <c r="T11" s="26">
        <f t="shared" si="11"/>
        <v>34.4</v>
      </c>
      <c r="U11" s="26">
        <f t="shared" si="12"/>
        <v>0.80000000000000426</v>
      </c>
      <c r="V11" s="25">
        <f t="shared" ca="1" si="20"/>
        <v>1.5246000000000062</v>
      </c>
      <c r="W11" s="25">
        <f t="shared" ca="1" si="21"/>
        <v>1.1719555555555603</v>
      </c>
      <c r="X11" s="25">
        <f t="shared" ca="1" si="22"/>
        <v>0.81931111111111443</v>
      </c>
      <c r="Y11" s="25">
        <f t="shared" ca="1" si="0"/>
        <v>0.46666666666666856</v>
      </c>
      <c r="Z11" s="25">
        <f t="shared" ca="1" si="23"/>
        <v>0.11402222222222269</v>
      </c>
      <c r="AA11" s="25">
        <f t="shared" ca="1" si="24"/>
        <v>0</v>
      </c>
      <c r="AB11" s="25">
        <f t="shared" ca="1" si="25"/>
        <v>0</v>
      </c>
      <c r="AC11" s="25">
        <f>IF(ISNA(L11),NA(),ABS(MAX($B11:K11)-MIN($B11:K11)))</f>
        <v>2</v>
      </c>
      <c r="AD11" s="25">
        <f t="shared" ca="1" si="1"/>
        <v>5.2850000000000001</v>
      </c>
      <c r="AE11" s="25">
        <f t="shared" ca="1" si="13"/>
        <v>4.3566666666666665</v>
      </c>
      <c r="AF11" s="25">
        <f t="shared" ca="1" si="14"/>
        <v>3.4283333333333332</v>
      </c>
      <c r="AG11" s="25">
        <f t="shared" ca="1" si="15"/>
        <v>2.5</v>
      </c>
      <c r="AH11" s="25">
        <f t="shared" ca="1" si="16"/>
        <v>1.5716666666666668</v>
      </c>
      <c r="AI11" s="25">
        <f t="shared" ca="1" si="17"/>
        <v>0.64333333333333331</v>
      </c>
      <c r="AJ11" s="25">
        <f t="shared" ca="1" si="2"/>
        <v>0</v>
      </c>
      <c r="AK11" s="25">
        <f t="array" ref="AK11">SUM(IF(ISNUMBER($B11:$K11),($B11:$K11-$L11)^2,0))</f>
        <v>3.1999999999999997</v>
      </c>
      <c r="AL11" s="25">
        <f ca="1">IF(ISNA(S11),"",STDEV($B11:K11))</f>
        <v>0.89442719099991586</v>
      </c>
      <c r="AM11" s="25" t="s">
        <v>11</v>
      </c>
      <c r="AN11" s="25">
        <v>0</v>
      </c>
      <c r="AO11" s="25">
        <v>2.1139999999999999</v>
      </c>
      <c r="AP11" s="25">
        <v>0.57699999999999996</v>
      </c>
      <c r="AQ11" s="25">
        <v>2.3260000000000001</v>
      </c>
      <c r="AR11" s="25">
        <v>0.94</v>
      </c>
      <c r="AS11" s="25">
        <f t="shared" si="18"/>
        <v>34.4</v>
      </c>
      <c r="AT11" s="25">
        <f t="shared" ca="1" si="3"/>
        <v>-1.2815515655446006</v>
      </c>
      <c r="AV11" s="2">
        <v>3</v>
      </c>
      <c r="AW11" s="27">
        <f>AW12-AV$8/8</f>
        <v>28.875</v>
      </c>
      <c r="AX11" s="2">
        <f>COUNTIF($B:$K,"&lt;"&amp;AW11)-SUM(AX$9:AX10)</f>
        <v>0</v>
      </c>
      <c r="AY11" s="2">
        <f t="shared" ref="AY11:AY20" si="26">NORMDIST(AW11,$AX$8,AW$8,FALSE)</f>
        <v>5.5603824273456993E-8</v>
      </c>
      <c r="AZ11" s="2">
        <f t="shared" si="19"/>
        <v>0</v>
      </c>
      <c r="BA11" s="2">
        <f>SQRT(SUM(AK:AK)/(AM15-AM16))</f>
        <v>1.0954451150103321</v>
      </c>
      <c r="BH11" s="29" t="s">
        <v>4</v>
      </c>
      <c r="BI11" s="30">
        <f>AVERAGE(B:K)</f>
        <v>34.799999999999997</v>
      </c>
    </row>
    <row r="12" spans="1:62" ht="19.600000000000001" customHeight="1">
      <c r="A12" s="23">
        <v>5</v>
      </c>
      <c r="B12" s="53"/>
      <c r="C12" s="53"/>
      <c r="D12" s="53"/>
      <c r="E12" s="53"/>
      <c r="F12" s="53"/>
      <c r="G12" s="16"/>
      <c r="H12" s="17"/>
      <c r="I12" s="17"/>
      <c r="J12" s="17"/>
      <c r="K12" s="17"/>
      <c r="L12" s="24" t="e">
        <f t="shared" si="4"/>
        <v>#N/A</v>
      </c>
      <c r="M12" s="25" t="e">
        <f t="shared" si="5"/>
        <v>#N/A</v>
      </c>
      <c r="N12" s="25" t="e">
        <f t="shared" si="6"/>
        <v>#N/A</v>
      </c>
      <c r="O12" s="25" t="e">
        <f t="shared" si="7"/>
        <v>#N/A</v>
      </c>
      <c r="P12" s="25" t="e">
        <f t="array" ref="P12">IF(ISNA(L12),NA(),IF(ROW(L12)&lt;$BH$25,AM$18,AM$20))</f>
        <v>#N/A</v>
      </c>
      <c r="Q12" s="25" t="e">
        <f t="shared" si="8"/>
        <v>#N/A</v>
      </c>
      <c r="R12" s="25" t="e">
        <f t="shared" si="9"/>
        <v>#N/A</v>
      </c>
      <c r="S12" s="25" t="e">
        <f t="shared" si="10"/>
        <v>#N/A</v>
      </c>
      <c r="T12" s="26" t="e">
        <f t="shared" si="11"/>
        <v>#N/A</v>
      </c>
      <c r="U12" s="26" t="e">
        <f t="shared" si="12"/>
        <v>#N/A</v>
      </c>
      <c r="V12" s="25" t="e">
        <f t="shared" si="20"/>
        <v>#N/A</v>
      </c>
      <c r="W12" s="25" t="e">
        <f t="shared" si="21"/>
        <v>#N/A</v>
      </c>
      <c r="X12" s="25" t="e">
        <f t="shared" si="22"/>
        <v>#N/A</v>
      </c>
      <c r="Y12" s="25" t="e">
        <f t="shared" si="0"/>
        <v>#N/A</v>
      </c>
      <c r="Z12" s="25" t="e">
        <f t="shared" si="23"/>
        <v>#N/A</v>
      </c>
      <c r="AA12" s="25" t="e">
        <f t="shared" si="24"/>
        <v>#N/A</v>
      </c>
      <c r="AB12" s="25" t="e">
        <f t="shared" si="25"/>
        <v>#N/A</v>
      </c>
      <c r="AC12" s="25" t="e">
        <f>IF(ISNA(L12),NA(),ABS(MAX($B12:K12)-MIN($B12:K12)))</f>
        <v>#N/A</v>
      </c>
      <c r="AD12" s="25" t="e">
        <f t="shared" si="1"/>
        <v>#N/A</v>
      </c>
      <c r="AE12" s="25" t="e">
        <f t="shared" si="13"/>
        <v>#N/A</v>
      </c>
      <c r="AF12" s="25" t="e">
        <f t="shared" si="14"/>
        <v>#N/A</v>
      </c>
      <c r="AG12" s="25" t="e">
        <f t="shared" si="15"/>
        <v>#N/A</v>
      </c>
      <c r="AH12" s="25" t="e">
        <f t="shared" si="16"/>
        <v>#N/A</v>
      </c>
      <c r="AI12" s="25" t="e">
        <f t="shared" si="17"/>
        <v>#N/A</v>
      </c>
      <c r="AJ12" s="25" t="e">
        <f t="shared" si="2"/>
        <v>#N/A</v>
      </c>
      <c r="AK12" s="25">
        <f t="array" ref="AK12">SUM(IF(ISNUMBER($B12:$K12),($B12:$K12-$L12)^2,0))</f>
        <v>0</v>
      </c>
      <c r="AL12" s="25" t="str">
        <f>IF(ISNA(S12),"",STDEV($B12:K12))</f>
        <v/>
      </c>
      <c r="AM12" s="25">
        <f>INDEX($AO$7:$AO$31,MAX(2,COUNT($B$8:$K$8)),1)</f>
        <v>2.1139999999999999</v>
      </c>
      <c r="AN12" s="25">
        <v>0</v>
      </c>
      <c r="AO12" s="25">
        <v>2.004</v>
      </c>
      <c r="AP12" s="25">
        <v>0.48299999999999998</v>
      </c>
      <c r="AQ12" s="25">
        <v>2.5339999999999998</v>
      </c>
      <c r="AR12" s="25">
        <v>0.95199999999999996</v>
      </c>
      <c r="AS12" s="25" t="str">
        <f t="shared" si="18"/>
        <v/>
      </c>
      <c r="AT12" s="25" t="e">
        <f t="shared" ca="1" si="3"/>
        <v>#VALUE!</v>
      </c>
      <c r="AV12" s="2">
        <v>4</v>
      </c>
      <c r="AW12" s="27">
        <f>IF(BH18="",IF(BH20="",MIN(B:K),BH20),IF(BH20="",BH18-AV8-AW8,BH20))</f>
        <v>30</v>
      </c>
      <c r="AX12" s="2">
        <f>COUNTIF($B:$K,"&lt;"&amp;AW12)-SUM(AX$9:AX11)</f>
        <v>0</v>
      </c>
      <c r="AY12" s="2">
        <f t="shared" si="26"/>
        <v>1.2394621414511935E-5</v>
      </c>
      <c r="AZ12" s="2">
        <f t="shared" si="19"/>
        <v>0</v>
      </c>
      <c r="BA12" s="2" t="s">
        <v>59</v>
      </c>
      <c r="BH12" s="31" t="s">
        <v>25</v>
      </c>
      <c r="BI12" s="32">
        <f>(BI11-BI9)/(BI10/SQRT(COUNT(B:K)))</f>
        <v>3.3869895354440449</v>
      </c>
    </row>
    <row r="13" spans="1:62" ht="19.600000000000001" customHeight="1">
      <c r="A13" s="23">
        <v>6</v>
      </c>
      <c r="B13" s="53"/>
      <c r="C13" s="53"/>
      <c r="D13" s="53"/>
      <c r="E13" s="53"/>
      <c r="F13" s="53"/>
      <c r="G13" s="16"/>
      <c r="H13" s="17"/>
      <c r="I13" s="17"/>
      <c r="J13" s="17"/>
      <c r="K13" s="17"/>
      <c r="L13" s="24" t="e">
        <f t="shared" si="4"/>
        <v>#N/A</v>
      </c>
      <c r="M13" s="25" t="e">
        <f t="shared" si="5"/>
        <v>#N/A</v>
      </c>
      <c r="N13" s="25" t="e">
        <f t="shared" si="6"/>
        <v>#N/A</v>
      </c>
      <c r="O13" s="25" t="e">
        <f t="shared" si="7"/>
        <v>#N/A</v>
      </c>
      <c r="P13" s="25" t="e">
        <f t="array" ref="P13">IF(ISNA(L13),NA(),IF(ROW(L13)&lt;$BH$25,AM$18,AM$20))</f>
        <v>#N/A</v>
      </c>
      <c r="Q13" s="25" t="e">
        <f t="shared" si="8"/>
        <v>#N/A</v>
      </c>
      <c r="R13" s="25" t="e">
        <f t="shared" si="9"/>
        <v>#N/A</v>
      </c>
      <c r="S13" s="25" t="e">
        <f t="shared" si="10"/>
        <v>#N/A</v>
      </c>
      <c r="T13" s="26" t="e">
        <f t="shared" si="11"/>
        <v>#N/A</v>
      </c>
      <c r="U13" s="26" t="e">
        <f t="shared" si="12"/>
        <v>#N/A</v>
      </c>
      <c r="V13" s="25" t="e">
        <f t="shared" si="20"/>
        <v>#N/A</v>
      </c>
      <c r="W13" s="25" t="e">
        <f t="shared" si="21"/>
        <v>#N/A</v>
      </c>
      <c r="X13" s="25" t="e">
        <f t="shared" si="22"/>
        <v>#N/A</v>
      </c>
      <c r="Y13" s="25" t="e">
        <f t="shared" si="0"/>
        <v>#N/A</v>
      </c>
      <c r="Z13" s="25" t="e">
        <f t="shared" si="23"/>
        <v>#N/A</v>
      </c>
      <c r="AA13" s="25" t="e">
        <f t="shared" si="24"/>
        <v>#N/A</v>
      </c>
      <c r="AB13" s="25" t="e">
        <f t="shared" si="25"/>
        <v>#N/A</v>
      </c>
      <c r="AC13" s="25" t="e">
        <f>IF(ISNA(L13),NA(),ABS(MAX($B13:K13)-MIN($B13:K13)))</f>
        <v>#N/A</v>
      </c>
      <c r="AD13" s="25" t="e">
        <f t="shared" si="1"/>
        <v>#N/A</v>
      </c>
      <c r="AE13" s="25" t="e">
        <f t="shared" si="13"/>
        <v>#N/A</v>
      </c>
      <c r="AF13" s="25" t="e">
        <f t="shared" si="14"/>
        <v>#N/A</v>
      </c>
      <c r="AG13" s="25" t="e">
        <f t="shared" si="15"/>
        <v>#N/A</v>
      </c>
      <c r="AH13" s="25" t="e">
        <f t="shared" si="16"/>
        <v>#N/A</v>
      </c>
      <c r="AI13" s="25" t="e">
        <f t="shared" si="17"/>
        <v>#N/A</v>
      </c>
      <c r="AJ13" s="25" t="e">
        <f t="shared" si="2"/>
        <v>#N/A</v>
      </c>
      <c r="AK13" s="25">
        <f t="array" ref="AK13">SUM(IF(ISNUMBER($B13:$K13),($B13:$K13-$L13)^2,0))</f>
        <v>0</v>
      </c>
      <c r="AL13" s="25" t="str">
        <f>IF(ISNA(S13),"",STDEV($B13:K13))</f>
        <v/>
      </c>
      <c r="AM13" s="25" t="s">
        <v>58</v>
      </c>
      <c r="AN13" s="25">
        <v>7.5999999999999998E-2</v>
      </c>
      <c r="AO13" s="25">
        <v>1.9239999999999999</v>
      </c>
      <c r="AP13" s="25">
        <v>0.41899999999999998</v>
      </c>
      <c r="AQ13" s="25">
        <v>2.7040000000000002</v>
      </c>
      <c r="AR13" s="25">
        <v>0.95899999999999996</v>
      </c>
      <c r="AS13" s="25" t="str">
        <f t="shared" si="18"/>
        <v/>
      </c>
      <c r="AT13" s="25" t="e">
        <f t="shared" ca="1" si="3"/>
        <v>#VALUE!</v>
      </c>
      <c r="AV13" s="2">
        <v>5</v>
      </c>
      <c r="AW13" s="27">
        <f t="shared" ref="AW13:AW23" si="27">AW12+AV$8/8</f>
        <v>31.125</v>
      </c>
      <c r="AX13" s="2">
        <f>COUNTIF($B:$K,"&lt;"&amp;AW13)-SUM(AX$9:AX12)</f>
        <v>0</v>
      </c>
      <c r="AY13" s="2">
        <f t="shared" si="26"/>
        <v>8.8868423822782488E-4</v>
      </c>
      <c r="AZ13" s="2">
        <f t="shared" si="19"/>
        <v>0</v>
      </c>
      <c r="BA13" s="4">
        <f>AM15-AM16+1</f>
        <v>17</v>
      </c>
      <c r="BH13" s="31" t="s">
        <v>26</v>
      </c>
      <c r="BI13" s="32">
        <f>2*(1-NORMSDIST(BI12))</f>
        <v>7.0664083093663344E-4</v>
      </c>
    </row>
    <row r="14" spans="1:62" ht="19.600000000000001" customHeight="1">
      <c r="A14" s="23">
        <v>7</v>
      </c>
      <c r="B14" s="53"/>
      <c r="C14" s="53"/>
      <c r="D14" s="53"/>
      <c r="E14" s="53"/>
      <c r="F14" s="53"/>
      <c r="G14" s="16"/>
      <c r="H14" s="17"/>
      <c r="I14" s="17"/>
      <c r="J14" s="17"/>
      <c r="K14" s="17"/>
      <c r="L14" s="24" t="e">
        <f t="shared" si="4"/>
        <v>#N/A</v>
      </c>
      <c r="M14" s="25" t="e">
        <f t="shared" si="5"/>
        <v>#N/A</v>
      </c>
      <c r="N14" s="25" t="e">
        <f t="shared" si="6"/>
        <v>#N/A</v>
      </c>
      <c r="O14" s="25" t="e">
        <f t="shared" si="7"/>
        <v>#N/A</v>
      </c>
      <c r="P14" s="25" t="e">
        <f t="array" ref="P14">IF(ISNA(L14),NA(),IF(ROW(L14)&lt;$BH$25,AM$18,AM$20))</f>
        <v>#N/A</v>
      </c>
      <c r="Q14" s="25" t="e">
        <f t="shared" si="8"/>
        <v>#N/A</v>
      </c>
      <c r="R14" s="25" t="e">
        <f t="shared" si="9"/>
        <v>#N/A</v>
      </c>
      <c r="S14" s="25" t="e">
        <f t="shared" si="10"/>
        <v>#N/A</v>
      </c>
      <c r="T14" s="26" t="e">
        <f t="shared" si="11"/>
        <v>#N/A</v>
      </c>
      <c r="U14" s="26" t="e">
        <f t="shared" si="12"/>
        <v>#N/A</v>
      </c>
      <c r="V14" s="25" t="e">
        <f t="shared" si="20"/>
        <v>#N/A</v>
      </c>
      <c r="W14" s="25" t="e">
        <f t="shared" si="21"/>
        <v>#N/A</v>
      </c>
      <c r="X14" s="25" t="e">
        <f t="shared" si="22"/>
        <v>#N/A</v>
      </c>
      <c r="Y14" s="25" t="e">
        <f t="shared" si="0"/>
        <v>#N/A</v>
      </c>
      <c r="Z14" s="25" t="e">
        <f t="shared" si="23"/>
        <v>#N/A</v>
      </c>
      <c r="AA14" s="25" t="e">
        <f t="shared" si="24"/>
        <v>#N/A</v>
      </c>
      <c r="AB14" s="25" t="e">
        <f t="shared" si="25"/>
        <v>#N/A</v>
      </c>
      <c r="AC14" s="25" t="e">
        <f>IF(ISNA(L14),NA(),ABS(MAX($B14:K14)-MIN($B14:K14)))</f>
        <v>#N/A</v>
      </c>
      <c r="AD14" s="25" t="e">
        <f t="shared" si="1"/>
        <v>#N/A</v>
      </c>
      <c r="AE14" s="25" t="e">
        <f t="shared" si="13"/>
        <v>#N/A</v>
      </c>
      <c r="AF14" s="25" t="e">
        <f t="shared" si="14"/>
        <v>#N/A</v>
      </c>
      <c r="AG14" s="25" t="e">
        <f t="shared" si="15"/>
        <v>#N/A</v>
      </c>
      <c r="AH14" s="25" t="e">
        <f t="shared" si="16"/>
        <v>#N/A</v>
      </c>
      <c r="AI14" s="25" t="e">
        <f t="shared" si="17"/>
        <v>#N/A</v>
      </c>
      <c r="AJ14" s="25" t="e">
        <f t="shared" si="2"/>
        <v>#N/A</v>
      </c>
      <c r="AK14" s="25">
        <f t="array" ref="AK14">SUM(IF(ISNUMBER($B14:$K14),($B14:$K14-$L14)^2,0))</f>
        <v>0</v>
      </c>
      <c r="AL14" s="25" t="str">
        <f>IF(ISNA(S14),"",STDEV($B14:K14))</f>
        <v/>
      </c>
      <c r="AM14" s="25">
        <f>IF(BB8=2,INDEX($AR$7:$AR$31,MAX(2,COUNT($B$8:$K$8)),1),IF(BB8=3,INDEX($AQ$7:$AQ$31,MAX(2,COUNT($B$8:$K$8)),1),IF(BA13&lt;50,INDEX($AR$7:$AR$56,MAX(2,BA13),1),4*(BA13-1)/(4*BA13-3))))</f>
        <v>0.98499999999999999</v>
      </c>
      <c r="AN14" s="25">
        <v>0.13600000000000001</v>
      </c>
      <c r="AO14" s="25">
        <v>1.8640000000000001</v>
      </c>
      <c r="AP14" s="25">
        <v>0.373</v>
      </c>
      <c r="AQ14" s="25">
        <v>2.847</v>
      </c>
      <c r="AR14" s="25">
        <v>0.96499999999999997</v>
      </c>
      <c r="AS14" s="25" t="str">
        <f t="shared" si="18"/>
        <v/>
      </c>
      <c r="AT14" s="25" t="e">
        <f t="shared" ca="1" si="3"/>
        <v>#VALUE!</v>
      </c>
      <c r="AV14" s="2">
        <v>6</v>
      </c>
      <c r="AW14" s="27">
        <f t="shared" si="27"/>
        <v>32.25</v>
      </c>
      <c r="AX14" s="2">
        <f>COUNTIF($B:$K,"&lt;"&amp;AW14)-SUM(AX$9:AX13)</f>
        <v>0</v>
      </c>
      <c r="AY14" s="2">
        <f t="shared" si="26"/>
        <v>2.0494970456272521E-2</v>
      </c>
      <c r="AZ14" s="2">
        <f t="shared" si="19"/>
        <v>0</v>
      </c>
      <c r="BH14" s="31" t="s">
        <v>27</v>
      </c>
      <c r="BI14" s="32">
        <f>1-NORMSDIST(BI12)</f>
        <v>3.5332041546831672E-4</v>
      </c>
    </row>
    <row r="15" spans="1:62" ht="19.600000000000001" customHeight="1" thickBot="1">
      <c r="A15" s="23">
        <v>8</v>
      </c>
      <c r="B15" s="53"/>
      <c r="C15" s="53"/>
      <c r="D15" s="53"/>
      <c r="E15" s="53"/>
      <c r="F15" s="53"/>
      <c r="G15" s="16"/>
      <c r="H15" s="17"/>
      <c r="I15" s="17"/>
      <c r="J15" s="17"/>
      <c r="K15" s="17"/>
      <c r="L15" s="24" t="e">
        <f t="shared" si="4"/>
        <v>#N/A</v>
      </c>
      <c r="M15" s="25" t="e">
        <f t="shared" si="5"/>
        <v>#N/A</v>
      </c>
      <c r="N15" s="25" t="e">
        <f t="shared" si="6"/>
        <v>#N/A</v>
      </c>
      <c r="O15" s="25" t="e">
        <f t="shared" si="7"/>
        <v>#N/A</v>
      </c>
      <c r="P15" s="25" t="e">
        <f t="array" ref="P15">IF(ISNA(L15),NA(),IF(ROW(L15)&lt;$BH$25,AM$18,AM$20))</f>
        <v>#N/A</v>
      </c>
      <c r="Q15" s="25" t="e">
        <f t="shared" si="8"/>
        <v>#N/A</v>
      </c>
      <c r="R15" s="25" t="e">
        <f t="shared" si="9"/>
        <v>#N/A</v>
      </c>
      <c r="S15" s="25" t="e">
        <f t="shared" si="10"/>
        <v>#N/A</v>
      </c>
      <c r="T15" s="26" t="e">
        <f t="shared" si="11"/>
        <v>#N/A</v>
      </c>
      <c r="U15" s="26" t="e">
        <f t="shared" si="12"/>
        <v>#N/A</v>
      </c>
      <c r="V15" s="25" t="e">
        <f t="shared" si="20"/>
        <v>#N/A</v>
      </c>
      <c r="W15" s="25" t="e">
        <f t="shared" si="21"/>
        <v>#N/A</v>
      </c>
      <c r="X15" s="25" t="e">
        <f t="shared" si="22"/>
        <v>#N/A</v>
      </c>
      <c r="Y15" s="25" t="e">
        <f t="shared" si="0"/>
        <v>#N/A</v>
      </c>
      <c r="Z15" s="25" t="e">
        <f t="shared" si="23"/>
        <v>#N/A</v>
      </c>
      <c r="AA15" s="25" t="e">
        <f t="shared" si="24"/>
        <v>#N/A</v>
      </c>
      <c r="AB15" s="25" t="e">
        <f t="shared" si="25"/>
        <v>#N/A</v>
      </c>
      <c r="AC15" s="25" t="e">
        <f>IF(ISNA(L15),NA(),ABS(MAX($B15:K15)-MIN($B15:K15)))</f>
        <v>#N/A</v>
      </c>
      <c r="AD15" s="25" t="e">
        <f t="shared" si="1"/>
        <v>#N/A</v>
      </c>
      <c r="AE15" s="25" t="e">
        <f t="shared" si="13"/>
        <v>#N/A</v>
      </c>
      <c r="AF15" s="25" t="e">
        <f t="shared" si="14"/>
        <v>#N/A</v>
      </c>
      <c r="AG15" s="25" t="e">
        <f t="shared" si="15"/>
        <v>#N/A</v>
      </c>
      <c r="AH15" s="25" t="e">
        <f t="shared" si="16"/>
        <v>#N/A</v>
      </c>
      <c r="AI15" s="25" t="e">
        <f t="shared" si="17"/>
        <v>#N/A</v>
      </c>
      <c r="AJ15" s="25" t="e">
        <f t="shared" si="2"/>
        <v>#N/A</v>
      </c>
      <c r="AK15" s="25">
        <f t="array" ref="AK15">SUM(IF(ISNUMBER($B15:$K15),($B15:$K15-$L15)^2,0))</f>
        <v>0</v>
      </c>
      <c r="AL15" s="25" t="str">
        <f>IF(ISNA(S15),"",STDEV($B15:K15))</f>
        <v/>
      </c>
      <c r="AM15" s="25">
        <f>COUNT($B:$K)</f>
        <v>20</v>
      </c>
      <c r="AN15" s="25">
        <v>0.184</v>
      </c>
      <c r="AO15" s="25">
        <v>1.8160000000000001</v>
      </c>
      <c r="AP15" s="25">
        <v>0.33700000000000002</v>
      </c>
      <c r="AQ15" s="25">
        <v>2.97</v>
      </c>
      <c r="AR15" s="25">
        <v>0.96899999999999997</v>
      </c>
      <c r="AS15" s="25" t="str">
        <f t="shared" si="18"/>
        <v/>
      </c>
      <c r="AT15" s="25" t="e">
        <f t="shared" ca="1" si="3"/>
        <v>#VALUE!</v>
      </c>
      <c r="AV15" s="2">
        <v>7</v>
      </c>
      <c r="AW15" s="27">
        <f t="shared" si="27"/>
        <v>33.375</v>
      </c>
      <c r="AX15" s="2">
        <f>COUNTIF($B:$K,"&lt;"&amp;AW15)-SUM(AX$9:AX14)</f>
        <v>1</v>
      </c>
      <c r="AY15" s="2">
        <f t="shared" si="26"/>
        <v>0.15203119992484515</v>
      </c>
      <c r="AZ15" s="2">
        <f t="shared" si="19"/>
        <v>1</v>
      </c>
      <c r="BH15" s="33" t="s">
        <v>28</v>
      </c>
      <c r="BI15" s="34">
        <f>NORMSDIST(BI12)</f>
        <v>0.99964667958453168</v>
      </c>
    </row>
    <row r="16" spans="1:62" ht="19.600000000000001" customHeight="1">
      <c r="A16" s="23">
        <v>9</v>
      </c>
      <c r="B16" s="53"/>
      <c r="C16" s="53"/>
      <c r="D16" s="53"/>
      <c r="E16" s="53"/>
      <c r="F16" s="53"/>
      <c r="G16" s="16"/>
      <c r="H16" s="17"/>
      <c r="I16" s="17"/>
      <c r="J16" s="17"/>
      <c r="K16" s="17"/>
      <c r="L16" s="24" t="e">
        <f t="shared" si="4"/>
        <v>#N/A</v>
      </c>
      <c r="M16" s="25" t="e">
        <f t="shared" si="5"/>
        <v>#N/A</v>
      </c>
      <c r="N16" s="25" t="e">
        <f t="shared" si="6"/>
        <v>#N/A</v>
      </c>
      <c r="O16" s="25" t="e">
        <f t="shared" si="7"/>
        <v>#N/A</v>
      </c>
      <c r="P16" s="25" t="e">
        <f t="array" ref="P16">IF(ISNA(L16),NA(),IF(ROW(L16)&lt;$BH$25,AM$18,AM$20))</f>
        <v>#N/A</v>
      </c>
      <c r="Q16" s="25" t="e">
        <f t="shared" si="8"/>
        <v>#N/A</v>
      </c>
      <c r="R16" s="25" t="e">
        <f t="shared" si="9"/>
        <v>#N/A</v>
      </c>
      <c r="S16" s="25" t="e">
        <f t="shared" si="10"/>
        <v>#N/A</v>
      </c>
      <c r="T16" s="26" t="e">
        <f t="shared" si="11"/>
        <v>#N/A</v>
      </c>
      <c r="U16" s="26" t="e">
        <f t="shared" si="12"/>
        <v>#N/A</v>
      </c>
      <c r="V16" s="25" t="e">
        <f t="shared" si="20"/>
        <v>#N/A</v>
      </c>
      <c r="W16" s="25" t="e">
        <f t="shared" si="21"/>
        <v>#N/A</v>
      </c>
      <c r="X16" s="25" t="e">
        <f t="shared" si="22"/>
        <v>#N/A</v>
      </c>
      <c r="Y16" s="25" t="e">
        <f t="shared" si="0"/>
        <v>#N/A</v>
      </c>
      <c r="Z16" s="25" t="e">
        <f t="shared" si="23"/>
        <v>#N/A</v>
      </c>
      <c r="AA16" s="25" t="e">
        <f t="shared" si="24"/>
        <v>#N/A</v>
      </c>
      <c r="AB16" s="25" t="e">
        <f t="shared" si="25"/>
        <v>#N/A</v>
      </c>
      <c r="AC16" s="25" t="e">
        <f>IF(ISNA(L16),NA(),ABS(MAX($B16:K16)-MIN($B16:K16)))</f>
        <v>#N/A</v>
      </c>
      <c r="AD16" s="25" t="e">
        <f t="shared" si="1"/>
        <v>#N/A</v>
      </c>
      <c r="AE16" s="25" t="e">
        <f t="shared" si="13"/>
        <v>#N/A</v>
      </c>
      <c r="AF16" s="25" t="e">
        <f t="shared" si="14"/>
        <v>#N/A</v>
      </c>
      <c r="AG16" s="25" t="e">
        <f t="shared" si="15"/>
        <v>#N/A</v>
      </c>
      <c r="AH16" s="25" t="e">
        <f t="shared" si="16"/>
        <v>#N/A</v>
      </c>
      <c r="AI16" s="25" t="e">
        <f t="shared" si="17"/>
        <v>#N/A</v>
      </c>
      <c r="AJ16" s="25" t="e">
        <f t="shared" si="2"/>
        <v>#N/A</v>
      </c>
      <c r="AK16" s="25">
        <f t="array" ref="AK16">SUM(IF(ISNUMBER($B16:$K16),($B16:$K16-$L16)^2,0))</f>
        <v>0</v>
      </c>
      <c r="AL16" s="25" t="str">
        <f>IF(ISNA(S16),"",STDEV($B16:K16))</f>
        <v/>
      </c>
      <c r="AM16" s="25">
        <f>COUNT($B:$B)</f>
        <v>4</v>
      </c>
      <c r="AN16" s="25">
        <v>0.223</v>
      </c>
      <c r="AO16" s="25">
        <v>1.7769999999999999</v>
      </c>
      <c r="AP16" s="25">
        <v>0.308</v>
      </c>
      <c r="AQ16" s="25">
        <v>30.78</v>
      </c>
      <c r="AR16" s="25">
        <v>0.97299999999999998</v>
      </c>
      <c r="AS16" s="25" t="str">
        <f t="shared" si="18"/>
        <v/>
      </c>
      <c r="AT16" s="25" t="e">
        <f t="shared" ca="1" si="3"/>
        <v>#VALUE!</v>
      </c>
      <c r="AV16" s="2">
        <v>8</v>
      </c>
      <c r="AW16" s="27">
        <f t="shared" si="27"/>
        <v>34.5</v>
      </c>
      <c r="AX16" s="2">
        <f>COUNTIF($B:$K,"&lt;"&amp;AW16)-SUM(AX$9:AX15)</f>
        <v>8</v>
      </c>
      <c r="AY16" s="2">
        <f t="shared" si="26"/>
        <v>0.36274693988225987</v>
      </c>
      <c r="AZ16" s="2">
        <f t="shared" si="19"/>
        <v>9</v>
      </c>
    </row>
    <row r="17" spans="1:62" ht="19.600000000000001" customHeight="1">
      <c r="A17" s="23">
        <v>10</v>
      </c>
      <c r="B17" s="53"/>
      <c r="C17" s="53"/>
      <c r="D17" s="53"/>
      <c r="E17" s="53"/>
      <c r="F17" s="53"/>
      <c r="G17" s="16"/>
      <c r="H17" s="17"/>
      <c r="I17" s="17"/>
      <c r="J17" s="17"/>
      <c r="K17" s="17"/>
      <c r="L17" s="24" t="e">
        <f t="shared" si="4"/>
        <v>#N/A</v>
      </c>
      <c r="M17" s="25" t="e">
        <f t="shared" si="5"/>
        <v>#N/A</v>
      </c>
      <c r="N17" s="25" t="e">
        <f t="shared" si="6"/>
        <v>#N/A</v>
      </c>
      <c r="O17" s="25" t="e">
        <f t="shared" si="7"/>
        <v>#N/A</v>
      </c>
      <c r="P17" s="25" t="e">
        <f t="array" ref="P17">IF(ISNA(L17),NA(),IF(ROW(L17)&lt;$BH$25,AM$18,AM$20))</f>
        <v>#N/A</v>
      </c>
      <c r="Q17" s="25" t="e">
        <f t="shared" si="8"/>
        <v>#N/A</v>
      </c>
      <c r="R17" s="25" t="e">
        <f t="shared" si="9"/>
        <v>#N/A</v>
      </c>
      <c r="S17" s="25" t="e">
        <f t="shared" si="10"/>
        <v>#N/A</v>
      </c>
      <c r="T17" s="26" t="e">
        <f t="shared" si="11"/>
        <v>#N/A</v>
      </c>
      <c r="U17" s="26" t="e">
        <f t="shared" si="12"/>
        <v>#N/A</v>
      </c>
      <c r="V17" s="25" t="e">
        <f t="shared" si="20"/>
        <v>#N/A</v>
      </c>
      <c r="W17" s="25" t="e">
        <f t="shared" si="21"/>
        <v>#N/A</v>
      </c>
      <c r="X17" s="25" t="e">
        <f t="shared" si="22"/>
        <v>#N/A</v>
      </c>
      <c r="Y17" s="25" t="e">
        <f t="shared" si="0"/>
        <v>#N/A</v>
      </c>
      <c r="Z17" s="25" t="e">
        <f t="shared" si="23"/>
        <v>#N/A</v>
      </c>
      <c r="AA17" s="25" t="e">
        <f t="shared" si="24"/>
        <v>#N/A</v>
      </c>
      <c r="AB17" s="25" t="e">
        <f t="shared" si="25"/>
        <v>#N/A</v>
      </c>
      <c r="AC17" s="25" t="e">
        <f>IF(ISNA(L17),NA(),ABS(MAX($B17:K17)-MIN($B17:K17)))</f>
        <v>#N/A</v>
      </c>
      <c r="AD17" s="25" t="e">
        <f t="shared" si="1"/>
        <v>#N/A</v>
      </c>
      <c r="AE17" s="25" t="e">
        <f t="shared" si="13"/>
        <v>#N/A</v>
      </c>
      <c r="AF17" s="25" t="e">
        <f t="shared" si="14"/>
        <v>#N/A</v>
      </c>
      <c r="AG17" s="25" t="e">
        <f t="shared" si="15"/>
        <v>#N/A</v>
      </c>
      <c r="AH17" s="25" t="e">
        <f t="shared" si="16"/>
        <v>#N/A</v>
      </c>
      <c r="AI17" s="25" t="e">
        <f t="shared" si="17"/>
        <v>#N/A</v>
      </c>
      <c r="AJ17" s="25" t="e">
        <f t="shared" si="2"/>
        <v>#N/A</v>
      </c>
      <c r="AK17" s="25">
        <f t="array" ref="AK17">SUM(IF(ISNUMBER($B17:$K17),($B17:$K17-$L17)^2,0))</f>
        <v>0</v>
      </c>
      <c r="AL17" s="25" t="str">
        <f>IF(ISNA(S17),"",STDEV($B17:K17))</f>
        <v/>
      </c>
      <c r="AM17" s="25" t="s">
        <v>32</v>
      </c>
      <c r="AN17" s="25">
        <v>0.25600000000000001</v>
      </c>
      <c r="AO17" s="25">
        <v>1.744</v>
      </c>
      <c r="AP17" s="25">
        <v>0.28499999999999998</v>
      </c>
      <c r="AQ17" s="25">
        <v>3.173</v>
      </c>
      <c r="AR17" s="25">
        <v>0.97499999999999998</v>
      </c>
      <c r="AS17" s="25" t="str">
        <f t="shared" si="18"/>
        <v/>
      </c>
      <c r="AT17" s="25" t="e">
        <f t="shared" ca="1" si="3"/>
        <v>#VALUE!</v>
      </c>
      <c r="AV17" s="2">
        <v>9</v>
      </c>
      <c r="AW17" s="27">
        <f t="shared" si="27"/>
        <v>35.625</v>
      </c>
      <c r="AX17" s="2">
        <f>COUNTIF($B:$K,"&lt;"&amp;AW17)-SUM(AX$9:AX16)</f>
        <v>7</v>
      </c>
      <c r="AY17" s="2">
        <f t="shared" si="26"/>
        <v>0.27839433856378554</v>
      </c>
      <c r="AZ17" s="2">
        <f t="shared" si="19"/>
        <v>16</v>
      </c>
      <c r="BH17" s="35" t="s">
        <v>14</v>
      </c>
    </row>
    <row r="18" spans="1:62" ht="19.600000000000001" customHeight="1">
      <c r="A18" s="23">
        <v>11</v>
      </c>
      <c r="B18" s="53"/>
      <c r="C18" s="53"/>
      <c r="D18" s="53"/>
      <c r="E18" s="53"/>
      <c r="F18" s="53"/>
      <c r="G18" s="16"/>
      <c r="H18" s="17"/>
      <c r="I18" s="17"/>
      <c r="J18" s="17"/>
      <c r="K18" s="17"/>
      <c r="L18" s="24" t="e">
        <f t="shared" si="4"/>
        <v>#N/A</v>
      </c>
      <c r="M18" s="25" t="e">
        <f t="shared" si="5"/>
        <v>#N/A</v>
      </c>
      <c r="N18" s="25" t="e">
        <f t="shared" si="6"/>
        <v>#N/A</v>
      </c>
      <c r="O18" s="25" t="e">
        <f t="shared" si="7"/>
        <v>#N/A</v>
      </c>
      <c r="P18" s="25" t="e">
        <f t="array" ref="P18">IF(ISNA(L18),NA(),IF(ROW(L18)&lt;$BH$25,AM$18,AM$20))</f>
        <v>#N/A</v>
      </c>
      <c r="Q18" s="25" t="e">
        <f t="shared" si="8"/>
        <v>#N/A</v>
      </c>
      <c r="R18" s="25" t="e">
        <f t="shared" si="9"/>
        <v>#N/A</v>
      </c>
      <c r="S18" s="25" t="e">
        <f t="shared" si="10"/>
        <v>#N/A</v>
      </c>
      <c r="T18" s="26" t="e">
        <f t="shared" si="11"/>
        <v>#N/A</v>
      </c>
      <c r="U18" s="26" t="e">
        <f t="shared" si="12"/>
        <v>#N/A</v>
      </c>
      <c r="V18" s="25" t="e">
        <f t="shared" si="20"/>
        <v>#N/A</v>
      </c>
      <c r="W18" s="25" t="e">
        <f t="shared" si="21"/>
        <v>#N/A</v>
      </c>
      <c r="X18" s="25" t="e">
        <f t="shared" si="22"/>
        <v>#N/A</v>
      </c>
      <c r="Y18" s="25" t="e">
        <f t="shared" si="0"/>
        <v>#N/A</v>
      </c>
      <c r="Z18" s="25" t="e">
        <f t="shared" si="23"/>
        <v>#N/A</v>
      </c>
      <c r="AA18" s="25" t="e">
        <f t="shared" si="24"/>
        <v>#N/A</v>
      </c>
      <c r="AB18" s="25" t="e">
        <f t="shared" si="25"/>
        <v>#N/A</v>
      </c>
      <c r="AC18" s="25" t="e">
        <f>IF(ISNA(L18),NA(),ABS(MAX($B18:K18)-MIN($B18:K18)))</f>
        <v>#N/A</v>
      </c>
      <c r="AD18" s="25" t="e">
        <f t="shared" si="1"/>
        <v>#N/A</v>
      </c>
      <c r="AE18" s="25" t="e">
        <f t="shared" si="13"/>
        <v>#N/A</v>
      </c>
      <c r="AF18" s="25" t="e">
        <f t="shared" si="14"/>
        <v>#N/A</v>
      </c>
      <c r="AG18" s="25" t="e">
        <f t="shared" si="15"/>
        <v>#N/A</v>
      </c>
      <c r="AH18" s="25" t="e">
        <f t="shared" si="16"/>
        <v>#N/A</v>
      </c>
      <c r="AI18" s="25" t="e">
        <f t="shared" si="17"/>
        <v>#N/A</v>
      </c>
      <c r="AJ18" s="25" t="e">
        <f t="shared" si="2"/>
        <v>#N/A</v>
      </c>
      <c r="AK18" s="25">
        <f t="array" ref="AK18">SUM(IF(ISNUMBER($B18:$K18),($B18:$K18-$L18)^2,0))</f>
        <v>0</v>
      </c>
      <c r="AL18" s="25" t="str">
        <f>IF(ISNA(S18),"",STDEV($B18:K18))</f>
        <v/>
      </c>
      <c r="AM18" s="25">
        <f t="array" aca="1" ref="AM18" ca="1">AVERAGE(IF(ISNUMBER(OFFSET(L$8,0,0,MIN(MATCH(9.99999999999999E+307,(L8:L10006)),BH$25-2),1)),OFFSET(L$8,0,0,MIN(MATCH(9.99999999999999E+307,(L8:L10006)),BH$25-2),1)))</f>
        <v>34.799999999999997</v>
      </c>
      <c r="AN18" s="25">
        <v>0.28299999999999997</v>
      </c>
      <c r="AO18" s="25">
        <v>1.7170000000000001</v>
      </c>
      <c r="AP18" s="25">
        <v>0.26600000000000001</v>
      </c>
      <c r="AQ18" s="25">
        <v>3.258</v>
      </c>
      <c r="AR18" s="25">
        <v>0.97799999999999998</v>
      </c>
      <c r="AS18" s="25" t="str">
        <f t="shared" si="18"/>
        <v/>
      </c>
      <c r="AT18" s="25" t="e">
        <f t="shared" ca="1" si="3"/>
        <v>#VALUE!</v>
      </c>
      <c r="AV18" s="2">
        <v>10</v>
      </c>
      <c r="AW18" s="27">
        <f t="shared" si="27"/>
        <v>36.75</v>
      </c>
      <c r="AX18" s="2">
        <f>COUNTIF($B:$K,"&lt;"&amp;AW18)-SUM(AX$9:AX17)</f>
        <v>2</v>
      </c>
      <c r="AY18" s="2">
        <f t="shared" si="26"/>
        <v>6.8723085263798098E-2</v>
      </c>
      <c r="AZ18" s="2">
        <f t="shared" si="19"/>
        <v>18</v>
      </c>
      <c r="BH18" s="55">
        <v>39</v>
      </c>
      <c r="BJ18" s="48" t="s">
        <v>18</v>
      </c>
    </row>
    <row r="19" spans="1:62" ht="19.600000000000001" customHeight="1">
      <c r="A19" s="23">
        <v>12</v>
      </c>
      <c r="B19" s="53"/>
      <c r="C19" s="53"/>
      <c r="D19" s="53"/>
      <c r="E19" s="53"/>
      <c r="F19" s="53"/>
      <c r="G19" s="16"/>
      <c r="H19" s="17"/>
      <c r="I19" s="17"/>
      <c r="J19" s="17"/>
      <c r="K19" s="17"/>
      <c r="L19" s="24" t="e">
        <f t="shared" si="4"/>
        <v>#N/A</v>
      </c>
      <c r="M19" s="25" t="e">
        <f t="shared" si="5"/>
        <v>#N/A</v>
      </c>
      <c r="N19" s="25" t="e">
        <f t="shared" si="6"/>
        <v>#N/A</v>
      </c>
      <c r="O19" s="25" t="e">
        <f t="shared" si="7"/>
        <v>#N/A</v>
      </c>
      <c r="P19" s="25" t="e">
        <f t="array" ref="P19">IF(ISNA(L19),NA(),IF(ROW(L19)&lt;$BH$25,AM$18,AM$20))</f>
        <v>#N/A</v>
      </c>
      <c r="Q19" s="25" t="e">
        <f t="shared" si="8"/>
        <v>#N/A</v>
      </c>
      <c r="R19" s="25" t="e">
        <f t="shared" si="9"/>
        <v>#N/A</v>
      </c>
      <c r="S19" s="25" t="e">
        <f t="shared" si="10"/>
        <v>#N/A</v>
      </c>
      <c r="T19" s="26" t="e">
        <f t="shared" si="11"/>
        <v>#N/A</v>
      </c>
      <c r="U19" s="26" t="e">
        <f t="shared" si="12"/>
        <v>#N/A</v>
      </c>
      <c r="V19" s="25" t="e">
        <f t="shared" si="20"/>
        <v>#N/A</v>
      </c>
      <c r="W19" s="25" t="e">
        <f t="shared" si="21"/>
        <v>#N/A</v>
      </c>
      <c r="X19" s="25" t="e">
        <f t="shared" si="22"/>
        <v>#N/A</v>
      </c>
      <c r="Y19" s="25" t="e">
        <f t="shared" si="0"/>
        <v>#N/A</v>
      </c>
      <c r="Z19" s="25" t="e">
        <f t="shared" si="23"/>
        <v>#N/A</v>
      </c>
      <c r="AA19" s="25" t="e">
        <f t="shared" si="24"/>
        <v>#N/A</v>
      </c>
      <c r="AB19" s="25" t="e">
        <f t="shared" si="25"/>
        <v>#N/A</v>
      </c>
      <c r="AC19" s="25" t="e">
        <f>IF(ISNA(L19),NA(),ABS(MAX($B19:K19)-MIN($B19:K19)))</f>
        <v>#N/A</v>
      </c>
      <c r="AD19" s="25" t="e">
        <f t="shared" si="1"/>
        <v>#N/A</v>
      </c>
      <c r="AE19" s="25" t="e">
        <f t="shared" si="13"/>
        <v>#N/A</v>
      </c>
      <c r="AF19" s="25" t="e">
        <f t="shared" si="14"/>
        <v>#N/A</v>
      </c>
      <c r="AG19" s="25" t="e">
        <f t="shared" si="15"/>
        <v>#N/A</v>
      </c>
      <c r="AH19" s="25" t="e">
        <f t="shared" si="16"/>
        <v>#N/A</v>
      </c>
      <c r="AI19" s="25" t="e">
        <f t="shared" si="17"/>
        <v>#N/A</v>
      </c>
      <c r="AJ19" s="25" t="e">
        <f t="shared" si="2"/>
        <v>#N/A</v>
      </c>
      <c r="AK19" s="25">
        <f t="array" ref="AK19">SUM(IF(ISNUMBER($B19:$K19),($B19:$K19-$L19)^2,0))</f>
        <v>0</v>
      </c>
      <c r="AL19" s="25" t="str">
        <f>IF(ISNA(S19),"",STDEV($B19:K19))</f>
        <v/>
      </c>
      <c r="AM19" s="25" t="s">
        <v>33</v>
      </c>
      <c r="AN19" s="25">
        <v>0.307</v>
      </c>
      <c r="AO19" s="25">
        <v>1.6930000000000001</v>
      </c>
      <c r="AP19" s="25">
        <v>0.249</v>
      </c>
      <c r="AQ19" s="25">
        <v>3.3359999999999999</v>
      </c>
      <c r="AR19" s="25">
        <v>0.97899999999999998</v>
      </c>
      <c r="AS19" s="25" t="str">
        <f t="shared" si="18"/>
        <v/>
      </c>
      <c r="AT19" s="25" t="e">
        <f t="shared" ca="1" si="3"/>
        <v>#VALUE!</v>
      </c>
      <c r="AV19" s="2">
        <v>11</v>
      </c>
      <c r="AW19" s="27">
        <f t="shared" si="27"/>
        <v>37.875</v>
      </c>
      <c r="AX19" s="2">
        <f>COUNTIF($B:$K,"&lt;"&amp;AW19)-SUM(AX$9:AX18)</f>
        <v>2</v>
      </c>
      <c r="AY19" s="2">
        <f t="shared" si="26"/>
        <v>5.4567053747251034E-3</v>
      </c>
      <c r="AZ19" s="2">
        <f t="shared" si="19"/>
        <v>20</v>
      </c>
      <c r="BH19" s="35" t="s">
        <v>17</v>
      </c>
      <c r="BJ19" s="36">
        <f>IF(BH18="","*",IF(BH20="","*",(BH18-BH20)/(6*BA8)))</f>
        <v>1.3487667978564719</v>
      </c>
    </row>
    <row r="20" spans="1:62" ht="19.600000000000001" customHeight="1">
      <c r="A20" s="23">
        <v>13</v>
      </c>
      <c r="B20" s="53"/>
      <c r="C20" s="53"/>
      <c r="D20" s="53"/>
      <c r="E20" s="53"/>
      <c r="F20" s="53"/>
      <c r="G20" s="16"/>
      <c r="H20" s="17"/>
      <c r="I20" s="17"/>
      <c r="J20" s="17"/>
      <c r="K20" s="17"/>
      <c r="L20" s="24" t="e">
        <f t="shared" si="4"/>
        <v>#N/A</v>
      </c>
      <c r="M20" s="25" t="e">
        <f t="shared" si="5"/>
        <v>#N/A</v>
      </c>
      <c r="N20" s="25" t="e">
        <f t="shared" si="6"/>
        <v>#N/A</v>
      </c>
      <c r="O20" s="25" t="e">
        <f t="shared" si="7"/>
        <v>#N/A</v>
      </c>
      <c r="P20" s="25" t="e">
        <f t="array" ref="P20">IF(ISNA(L20),NA(),IF(ROW(L20)&lt;$BH$25,AM$18,AM$20))</f>
        <v>#N/A</v>
      </c>
      <c r="Q20" s="25" t="e">
        <f t="shared" si="8"/>
        <v>#N/A</v>
      </c>
      <c r="R20" s="25" t="e">
        <f t="shared" si="9"/>
        <v>#N/A</v>
      </c>
      <c r="S20" s="25" t="e">
        <f t="shared" si="10"/>
        <v>#N/A</v>
      </c>
      <c r="T20" s="26" t="e">
        <f t="shared" si="11"/>
        <v>#N/A</v>
      </c>
      <c r="U20" s="26" t="e">
        <f t="shared" si="12"/>
        <v>#N/A</v>
      </c>
      <c r="V20" s="25" t="e">
        <f t="shared" si="20"/>
        <v>#N/A</v>
      </c>
      <c r="W20" s="25" t="e">
        <f t="shared" si="21"/>
        <v>#N/A</v>
      </c>
      <c r="X20" s="25" t="e">
        <f t="shared" si="22"/>
        <v>#N/A</v>
      </c>
      <c r="Y20" s="25" t="e">
        <f t="shared" si="0"/>
        <v>#N/A</v>
      </c>
      <c r="Z20" s="25" t="e">
        <f t="shared" si="23"/>
        <v>#N/A</v>
      </c>
      <c r="AA20" s="25" t="e">
        <f t="shared" si="24"/>
        <v>#N/A</v>
      </c>
      <c r="AB20" s="25" t="e">
        <f t="shared" si="25"/>
        <v>#N/A</v>
      </c>
      <c r="AC20" s="25" t="e">
        <f>IF(ISNA(L20),NA(),ABS(MAX($B20:K20)-MIN($B20:K20)))</f>
        <v>#N/A</v>
      </c>
      <c r="AD20" s="25" t="e">
        <f t="shared" si="1"/>
        <v>#N/A</v>
      </c>
      <c r="AE20" s="25" t="e">
        <f t="shared" si="13"/>
        <v>#N/A</v>
      </c>
      <c r="AF20" s="25" t="e">
        <f t="shared" si="14"/>
        <v>#N/A</v>
      </c>
      <c r="AG20" s="25" t="e">
        <f t="shared" si="15"/>
        <v>#N/A</v>
      </c>
      <c r="AH20" s="25" t="e">
        <f t="shared" si="16"/>
        <v>#N/A</v>
      </c>
      <c r="AI20" s="25" t="e">
        <f t="shared" si="17"/>
        <v>#N/A</v>
      </c>
      <c r="AJ20" s="25" t="e">
        <f t="shared" si="2"/>
        <v>#N/A</v>
      </c>
      <c r="AK20" s="25">
        <f t="array" ref="AK20">SUM(IF(ISNUMBER($B20:$K20),($B20:$K20-$L20)^2,0))</f>
        <v>0</v>
      </c>
      <c r="AL20" s="25" t="str">
        <f>IF(ISNA(S20),"",STDEV($B20:K20))</f>
        <v/>
      </c>
      <c r="AM20" s="25" t="e">
        <f t="array" aca="1" ref="AM20" ca="1">AVERAGE(IF(ISNUMBER(OFFSET(L$8,BH$25-2,0,MIN(MATCH(9.99999999999999E+307,(L8:L10006)),BH$25-2),1)),OFFSET(L$8,BH$25-2,0,MIN(MATCH(9.99999999999999E+307,(L8:L10006)),BH$25-2),1)))</f>
        <v>#DIV/0!</v>
      </c>
      <c r="AN20" s="25">
        <v>0.32800000000000001</v>
      </c>
      <c r="AO20" s="25">
        <v>1.6719999999999999</v>
      </c>
      <c r="AP20" s="25">
        <v>0.23499999999999999</v>
      </c>
      <c r="AQ20" s="25">
        <v>3.407</v>
      </c>
      <c r="AR20" s="25">
        <v>0.98099999999999998</v>
      </c>
      <c r="AS20" s="25" t="str">
        <f t="shared" si="18"/>
        <v/>
      </c>
      <c r="AT20" s="25" t="e">
        <f t="shared" ca="1" si="3"/>
        <v>#VALUE!</v>
      </c>
      <c r="AV20" s="2">
        <v>12</v>
      </c>
      <c r="AW20" s="27">
        <f t="shared" si="27"/>
        <v>39</v>
      </c>
      <c r="AX20" s="2">
        <f>COUNTIF($B:$K,"&gt;"&amp;AW19)</f>
        <v>0</v>
      </c>
      <c r="AY20" s="2">
        <f t="shared" si="26"/>
        <v>1.393618715152937E-4</v>
      </c>
      <c r="AZ20" s="2">
        <f t="shared" si="19"/>
        <v>20</v>
      </c>
      <c r="BH20" s="55">
        <v>30</v>
      </c>
      <c r="BJ20" s="48" t="s">
        <v>19</v>
      </c>
    </row>
    <row r="21" spans="1:62" ht="19.600000000000001" customHeight="1">
      <c r="A21" s="23">
        <v>14</v>
      </c>
      <c r="B21" s="53"/>
      <c r="C21" s="53"/>
      <c r="D21" s="53"/>
      <c r="E21" s="53"/>
      <c r="F21" s="53"/>
      <c r="G21" s="16"/>
      <c r="H21" s="17"/>
      <c r="I21" s="17"/>
      <c r="J21" s="17"/>
      <c r="K21" s="17"/>
      <c r="L21" s="24" t="e">
        <f t="shared" si="4"/>
        <v>#N/A</v>
      </c>
      <c r="M21" s="25" t="e">
        <f t="shared" si="5"/>
        <v>#N/A</v>
      </c>
      <c r="N21" s="25" t="e">
        <f t="shared" si="6"/>
        <v>#N/A</v>
      </c>
      <c r="O21" s="25" t="e">
        <f t="shared" si="7"/>
        <v>#N/A</v>
      </c>
      <c r="P21" s="25" t="e">
        <f t="array" ref="P21">IF(ISNA(L21),NA(),IF(ROW(L21)&lt;$BH$25,AM$18,AM$20))</f>
        <v>#N/A</v>
      </c>
      <c r="Q21" s="25" t="e">
        <f t="shared" si="8"/>
        <v>#N/A</v>
      </c>
      <c r="R21" s="25" t="e">
        <f t="shared" si="9"/>
        <v>#N/A</v>
      </c>
      <c r="S21" s="25" t="e">
        <f t="shared" si="10"/>
        <v>#N/A</v>
      </c>
      <c r="T21" s="26" t="e">
        <f t="shared" si="11"/>
        <v>#N/A</v>
      </c>
      <c r="U21" s="26" t="e">
        <f t="shared" si="12"/>
        <v>#N/A</v>
      </c>
      <c r="V21" s="25" t="e">
        <f t="shared" si="20"/>
        <v>#N/A</v>
      </c>
      <c r="W21" s="25" t="e">
        <f t="shared" si="21"/>
        <v>#N/A</v>
      </c>
      <c r="X21" s="25" t="e">
        <f t="shared" si="22"/>
        <v>#N/A</v>
      </c>
      <c r="Y21" s="25" t="e">
        <f t="shared" si="0"/>
        <v>#N/A</v>
      </c>
      <c r="Z21" s="25" t="e">
        <f t="shared" si="23"/>
        <v>#N/A</v>
      </c>
      <c r="AA21" s="25" t="e">
        <f t="shared" si="24"/>
        <v>#N/A</v>
      </c>
      <c r="AB21" s="25" t="e">
        <f t="shared" si="25"/>
        <v>#N/A</v>
      </c>
      <c r="AC21" s="25" t="e">
        <f>IF(ISNA(L21),NA(),ABS(MAX($B21:K21)-MIN($B21:K21)))</f>
        <v>#N/A</v>
      </c>
      <c r="AD21" s="25" t="e">
        <f t="shared" si="1"/>
        <v>#N/A</v>
      </c>
      <c r="AE21" s="25" t="e">
        <f t="shared" si="13"/>
        <v>#N/A</v>
      </c>
      <c r="AF21" s="25" t="e">
        <f t="shared" si="14"/>
        <v>#N/A</v>
      </c>
      <c r="AG21" s="25" t="e">
        <f t="shared" si="15"/>
        <v>#N/A</v>
      </c>
      <c r="AH21" s="25" t="e">
        <f t="shared" si="16"/>
        <v>#N/A</v>
      </c>
      <c r="AI21" s="25" t="e">
        <f t="shared" si="17"/>
        <v>#N/A</v>
      </c>
      <c r="AJ21" s="25" t="e">
        <f t="shared" si="2"/>
        <v>#N/A</v>
      </c>
      <c r="AK21" s="25">
        <f t="array" ref="AK21">SUM(IF(ISNUMBER($B21:$K21),($B21:$K21-$L21)^2,0))</f>
        <v>0</v>
      </c>
      <c r="AL21" s="25" t="str">
        <f>IF(ISNA(S21),"",STDEV($B21:K21))</f>
        <v/>
      </c>
      <c r="AM21" s="25"/>
      <c r="AN21" s="25">
        <v>0.34699999999999998</v>
      </c>
      <c r="AO21" s="25">
        <v>1.653</v>
      </c>
      <c r="AP21" s="25">
        <v>0.223</v>
      </c>
      <c r="AQ21" s="25">
        <v>3.472</v>
      </c>
      <c r="AR21" s="25">
        <v>0.98199999999999998</v>
      </c>
      <c r="AS21" s="25" t="str">
        <f t="shared" si="18"/>
        <v/>
      </c>
      <c r="AT21" s="25" t="e">
        <f t="shared" ca="1" si="3"/>
        <v>#VALUE!</v>
      </c>
      <c r="AV21" s="2">
        <v>13</v>
      </c>
      <c r="AW21" s="27">
        <f t="shared" si="27"/>
        <v>40.125</v>
      </c>
      <c r="AX21" s="2">
        <f>COUNTIF($B:$K,"&gt;"&amp;AW20)</f>
        <v>0</v>
      </c>
      <c r="AY21" s="2">
        <f>NORMDIST(AW21,$AX$8,AW$8,FALSE)</f>
        <v>1.1448353788608752E-6</v>
      </c>
      <c r="AZ21" s="2">
        <f t="shared" si="19"/>
        <v>20</v>
      </c>
      <c r="BJ21" s="36">
        <f>IF(BH18="",BJ25,IF(BH20="",BJ23,MIN(BJ23,BJ25)))</f>
        <v>1.258849011332708</v>
      </c>
    </row>
    <row r="22" spans="1:62" ht="19.600000000000001" customHeight="1">
      <c r="A22" s="23">
        <v>15</v>
      </c>
      <c r="B22" s="53"/>
      <c r="C22" s="53"/>
      <c r="D22" s="53"/>
      <c r="E22" s="53"/>
      <c r="F22" s="53"/>
      <c r="G22" s="16"/>
      <c r="H22" s="17"/>
      <c r="I22" s="17"/>
      <c r="J22" s="17"/>
      <c r="K22" s="17"/>
      <c r="L22" s="24" t="e">
        <f t="shared" si="4"/>
        <v>#N/A</v>
      </c>
      <c r="M22" s="25" t="e">
        <f t="shared" si="5"/>
        <v>#N/A</v>
      </c>
      <c r="N22" s="25" t="e">
        <f t="shared" si="6"/>
        <v>#N/A</v>
      </c>
      <c r="O22" s="25" t="e">
        <f t="shared" si="7"/>
        <v>#N/A</v>
      </c>
      <c r="P22" s="25" t="e">
        <f t="array" ref="P22">IF(ISNA(L22),NA(),IF(ROW(L22)&lt;$BH$25,AM$18,AM$20))</f>
        <v>#N/A</v>
      </c>
      <c r="Q22" s="25" t="e">
        <f t="shared" si="8"/>
        <v>#N/A</v>
      </c>
      <c r="R22" s="25" t="e">
        <f t="shared" si="9"/>
        <v>#N/A</v>
      </c>
      <c r="S22" s="25" t="e">
        <f t="shared" si="10"/>
        <v>#N/A</v>
      </c>
      <c r="T22" s="26" t="e">
        <f t="shared" si="11"/>
        <v>#N/A</v>
      </c>
      <c r="U22" s="26" t="e">
        <f t="shared" si="12"/>
        <v>#N/A</v>
      </c>
      <c r="V22" s="25" t="e">
        <f t="shared" si="20"/>
        <v>#N/A</v>
      </c>
      <c r="W22" s="25" t="e">
        <f t="shared" si="21"/>
        <v>#N/A</v>
      </c>
      <c r="X22" s="25" t="e">
        <f t="shared" si="22"/>
        <v>#N/A</v>
      </c>
      <c r="Y22" s="25" t="e">
        <f t="shared" si="0"/>
        <v>#N/A</v>
      </c>
      <c r="Z22" s="25" t="e">
        <f t="shared" si="23"/>
        <v>#N/A</v>
      </c>
      <c r="AA22" s="25" t="e">
        <f t="shared" si="24"/>
        <v>#N/A</v>
      </c>
      <c r="AB22" s="25" t="e">
        <f t="shared" si="25"/>
        <v>#N/A</v>
      </c>
      <c r="AC22" s="25" t="e">
        <f>IF(ISNA(L22),NA(),ABS(MAX($B22:K22)-MIN($B22:K22)))</f>
        <v>#N/A</v>
      </c>
      <c r="AD22" s="25" t="e">
        <f t="shared" si="1"/>
        <v>#N/A</v>
      </c>
      <c r="AE22" s="25" t="e">
        <f t="shared" si="13"/>
        <v>#N/A</v>
      </c>
      <c r="AF22" s="25" t="e">
        <f t="shared" si="14"/>
        <v>#N/A</v>
      </c>
      <c r="AG22" s="25" t="e">
        <f t="shared" si="15"/>
        <v>#N/A</v>
      </c>
      <c r="AH22" s="25" t="e">
        <f t="shared" si="16"/>
        <v>#N/A</v>
      </c>
      <c r="AI22" s="25" t="e">
        <f t="shared" si="17"/>
        <v>#N/A</v>
      </c>
      <c r="AJ22" s="25" t="e">
        <f t="shared" si="2"/>
        <v>#N/A</v>
      </c>
      <c r="AK22" s="25">
        <f t="array" ref="AK22">SUM(IF(ISNUMBER($B22:$K22),($B22:$K22-$L22)^2,0))</f>
        <v>0</v>
      </c>
      <c r="AL22" s="25" t="str">
        <f>IF(ISNA(S22),"",STDEV($B22:K22))</f>
        <v/>
      </c>
      <c r="AM22" s="25" t="s">
        <v>34</v>
      </c>
      <c r="AN22" s="25">
        <v>0.36299999999999999</v>
      </c>
      <c r="AO22" s="25">
        <v>1.637</v>
      </c>
      <c r="AP22" s="25">
        <v>0.21199999999999999</v>
      </c>
      <c r="AQ22" s="25">
        <v>3.532</v>
      </c>
      <c r="AR22" s="25">
        <v>0.98299999999999998</v>
      </c>
      <c r="AS22" s="25" t="str">
        <f t="shared" si="18"/>
        <v/>
      </c>
      <c r="AT22" s="25" t="e">
        <f t="shared" ca="1" si="3"/>
        <v>#VALUE!</v>
      </c>
      <c r="AV22" s="2">
        <v>14</v>
      </c>
      <c r="AW22" s="27">
        <f t="shared" si="27"/>
        <v>41.25</v>
      </c>
      <c r="AX22" s="2">
        <f>COUNTIF($B:$K,"&gt;"&amp;AW21)</f>
        <v>0</v>
      </c>
      <c r="AY22" s="2">
        <f>NORMDIST(AW22,$AX$8,AW$8,FALSE)</f>
        <v>3.0250163169606263E-9</v>
      </c>
      <c r="AZ22" s="2">
        <f t="shared" si="19"/>
        <v>20</v>
      </c>
      <c r="BH22" s="48" t="s">
        <v>22</v>
      </c>
      <c r="BJ22" s="48" t="s">
        <v>20</v>
      </c>
    </row>
    <row r="23" spans="1:62" ht="19.600000000000001" customHeight="1">
      <c r="A23" s="23">
        <v>16</v>
      </c>
      <c r="B23" s="53"/>
      <c r="C23" s="53"/>
      <c r="D23" s="53"/>
      <c r="E23" s="53"/>
      <c r="F23" s="53"/>
      <c r="G23" s="16"/>
      <c r="H23" s="17"/>
      <c r="I23" s="17"/>
      <c r="J23" s="17"/>
      <c r="K23" s="17"/>
      <c r="L23" s="24" t="e">
        <f t="shared" si="4"/>
        <v>#N/A</v>
      </c>
      <c r="M23" s="25" t="e">
        <f t="shared" si="5"/>
        <v>#N/A</v>
      </c>
      <c r="N23" s="25" t="e">
        <f t="shared" si="6"/>
        <v>#N/A</v>
      </c>
      <c r="O23" s="25" t="e">
        <f t="shared" si="7"/>
        <v>#N/A</v>
      </c>
      <c r="P23" s="25" t="e">
        <f t="array" ref="P23">IF(ISNA(L23),NA(),IF(ROW(L23)&lt;$BH$25,AM$18,AM$20))</f>
        <v>#N/A</v>
      </c>
      <c r="Q23" s="25" t="e">
        <f t="shared" si="8"/>
        <v>#N/A</v>
      </c>
      <c r="R23" s="25" t="e">
        <f t="shared" si="9"/>
        <v>#N/A</v>
      </c>
      <c r="S23" s="25" t="e">
        <f t="shared" si="10"/>
        <v>#N/A</v>
      </c>
      <c r="T23" s="26" t="e">
        <f t="shared" si="11"/>
        <v>#N/A</v>
      </c>
      <c r="U23" s="26" t="e">
        <f t="shared" si="12"/>
        <v>#N/A</v>
      </c>
      <c r="V23" s="25" t="e">
        <f t="shared" si="20"/>
        <v>#N/A</v>
      </c>
      <c r="W23" s="25" t="e">
        <f t="shared" si="21"/>
        <v>#N/A</v>
      </c>
      <c r="X23" s="25" t="e">
        <f t="shared" si="22"/>
        <v>#N/A</v>
      </c>
      <c r="Y23" s="25" t="e">
        <f t="shared" si="0"/>
        <v>#N/A</v>
      </c>
      <c r="Z23" s="25" t="e">
        <f t="shared" si="23"/>
        <v>#N/A</v>
      </c>
      <c r="AA23" s="25" t="e">
        <f t="shared" si="24"/>
        <v>#N/A</v>
      </c>
      <c r="AB23" s="25" t="e">
        <f t="shared" si="25"/>
        <v>#N/A</v>
      </c>
      <c r="AC23" s="25" t="e">
        <f>IF(ISNA(L23),NA(),ABS(MAX($B23:K23)-MIN($B23:K23)))</f>
        <v>#N/A</v>
      </c>
      <c r="AD23" s="25" t="e">
        <f t="shared" si="1"/>
        <v>#N/A</v>
      </c>
      <c r="AE23" s="25" t="e">
        <f t="shared" si="13"/>
        <v>#N/A</v>
      </c>
      <c r="AF23" s="25" t="e">
        <f t="shared" si="14"/>
        <v>#N/A</v>
      </c>
      <c r="AG23" s="25" t="e">
        <f t="shared" si="15"/>
        <v>#N/A</v>
      </c>
      <c r="AH23" s="25" t="e">
        <f t="shared" si="16"/>
        <v>#N/A</v>
      </c>
      <c r="AI23" s="25" t="e">
        <f t="shared" si="17"/>
        <v>#N/A</v>
      </c>
      <c r="AJ23" s="25" t="e">
        <f t="shared" si="2"/>
        <v>#N/A</v>
      </c>
      <c r="AK23" s="25">
        <f t="array" ref="AK23">SUM(IF(ISNUMBER($B23:$K23),($B23:$K23-$L23)^2,0))</f>
        <v>0</v>
      </c>
      <c r="AL23" s="25" t="str">
        <f>IF(ISNA(S23),"",STDEV($B23:K23))</f>
        <v/>
      </c>
      <c r="AM23" s="25">
        <f t="array" aca="1" ref="AM23" ca="1">AVERAGE(IF(ISNUMBER(OFFSET(U$8,0,0,MIN(MATCH(9.99999999999999E+307,(U8:U10006)),BH$25-2),1)),OFFSET(U$8,0,0,MIN(MATCH(9.99999999999999E+307,(U8:U10006)),BH$25-2),1)))</f>
        <v>0.46666666666666856</v>
      </c>
      <c r="AN23" s="25">
        <v>0.378</v>
      </c>
      <c r="AO23" s="25">
        <v>1.6220000000000001</v>
      </c>
      <c r="AP23" s="25">
        <v>0.20300000000000001</v>
      </c>
      <c r="AQ23" s="25">
        <v>3.5880000000000001</v>
      </c>
      <c r="AR23" s="25">
        <v>0.98499999999999999</v>
      </c>
      <c r="AS23" s="25" t="str">
        <f t="shared" si="18"/>
        <v/>
      </c>
      <c r="AT23" s="25" t="e">
        <f t="shared" ca="1" si="3"/>
        <v>#VALUE!</v>
      </c>
      <c r="AV23" s="2">
        <v>15</v>
      </c>
      <c r="AW23" s="27">
        <f t="shared" si="27"/>
        <v>42.375</v>
      </c>
      <c r="AX23" s="2">
        <f>COUNTIF($B:$K,"&gt;"&amp;AW22)</f>
        <v>0</v>
      </c>
      <c r="AY23" s="2">
        <f>NORMDIST(AW23,$AX$8,AW$8,FALSE)</f>
        <v>2.5709759185148241E-12</v>
      </c>
      <c r="AZ23" s="2">
        <f t="shared" si="19"/>
        <v>20</v>
      </c>
      <c r="BH23" s="48" t="s">
        <v>23</v>
      </c>
      <c r="BJ23" s="36">
        <f>IF(BH18="","*",(BH$18-AX8)/(3*BA8))</f>
        <v>1.258849011332708</v>
      </c>
    </row>
    <row r="24" spans="1:62" ht="19.600000000000001" customHeight="1">
      <c r="A24" s="23">
        <v>17</v>
      </c>
      <c r="B24" s="53"/>
      <c r="C24" s="53"/>
      <c r="D24" s="53"/>
      <c r="E24" s="53"/>
      <c r="F24" s="53"/>
      <c r="G24" s="16"/>
      <c r="H24" s="17"/>
      <c r="I24" s="17"/>
      <c r="J24" s="17"/>
      <c r="K24" s="17"/>
      <c r="L24" s="24" t="e">
        <f t="shared" si="4"/>
        <v>#N/A</v>
      </c>
      <c r="M24" s="25" t="e">
        <f t="shared" si="5"/>
        <v>#N/A</v>
      </c>
      <c r="N24" s="25" t="e">
        <f t="shared" si="6"/>
        <v>#N/A</v>
      </c>
      <c r="O24" s="25" t="e">
        <f t="shared" si="7"/>
        <v>#N/A</v>
      </c>
      <c r="P24" s="25" t="e">
        <f t="array" ref="P24">IF(ISNA(L24),NA(),IF(ROW(L24)&lt;$BH$25,AM$18,AM$20))</f>
        <v>#N/A</v>
      </c>
      <c r="Q24" s="25" t="e">
        <f t="shared" si="8"/>
        <v>#N/A</v>
      </c>
      <c r="R24" s="25" t="e">
        <f t="shared" si="9"/>
        <v>#N/A</v>
      </c>
      <c r="S24" s="25" t="e">
        <f t="shared" si="10"/>
        <v>#N/A</v>
      </c>
      <c r="T24" s="26" t="e">
        <f t="shared" si="11"/>
        <v>#N/A</v>
      </c>
      <c r="U24" s="26" t="e">
        <f t="shared" si="12"/>
        <v>#N/A</v>
      </c>
      <c r="V24" s="25" t="e">
        <f t="shared" si="20"/>
        <v>#N/A</v>
      </c>
      <c r="W24" s="25" t="e">
        <f t="shared" si="21"/>
        <v>#N/A</v>
      </c>
      <c r="X24" s="25" t="e">
        <f t="shared" si="22"/>
        <v>#N/A</v>
      </c>
      <c r="Y24" s="25" t="e">
        <f t="shared" si="0"/>
        <v>#N/A</v>
      </c>
      <c r="Z24" s="25" t="e">
        <f t="shared" si="23"/>
        <v>#N/A</v>
      </c>
      <c r="AA24" s="25" t="e">
        <f t="shared" si="24"/>
        <v>#N/A</v>
      </c>
      <c r="AB24" s="25" t="e">
        <f t="shared" si="25"/>
        <v>#N/A</v>
      </c>
      <c r="AC24" s="25" t="e">
        <f>IF(ISNA(L24),NA(),ABS(MAX($B24:K24)-MIN($B24:K24)))</f>
        <v>#N/A</v>
      </c>
      <c r="AD24" s="25" t="e">
        <f t="shared" si="1"/>
        <v>#N/A</v>
      </c>
      <c r="AE24" s="25" t="e">
        <f t="shared" si="13"/>
        <v>#N/A</v>
      </c>
      <c r="AF24" s="25" t="e">
        <f t="shared" si="14"/>
        <v>#N/A</v>
      </c>
      <c r="AG24" s="25" t="e">
        <f t="shared" si="15"/>
        <v>#N/A</v>
      </c>
      <c r="AH24" s="25" t="e">
        <f t="shared" si="16"/>
        <v>#N/A</v>
      </c>
      <c r="AI24" s="25" t="e">
        <f t="shared" si="17"/>
        <v>#N/A</v>
      </c>
      <c r="AJ24" s="25" t="e">
        <f t="shared" si="2"/>
        <v>#N/A</v>
      </c>
      <c r="AK24" s="25">
        <f t="array" ref="AK24">SUM(IF(ISNUMBER($B24:$K24),($B24:$K24-$L24)^2,0))</f>
        <v>0</v>
      </c>
      <c r="AL24" s="25" t="str">
        <f>IF(ISNA(S24),"",STDEV($B24:K24))</f>
        <v/>
      </c>
      <c r="AM24" s="25" t="s">
        <v>35</v>
      </c>
      <c r="AN24" s="25">
        <v>0.39100000000000001</v>
      </c>
      <c r="AO24" s="25">
        <v>1.6080000000000001</v>
      </c>
      <c r="AP24" s="25">
        <v>0.19400000000000001</v>
      </c>
      <c r="AQ24" s="25">
        <v>3.64</v>
      </c>
      <c r="AR24" s="25">
        <v>0.98499999999999999</v>
      </c>
      <c r="AS24" s="25" t="str">
        <f t="shared" si="18"/>
        <v/>
      </c>
      <c r="AT24" s="25" t="e">
        <f t="shared" ca="1" si="3"/>
        <v>#VALUE!</v>
      </c>
      <c r="AU24" s="37"/>
      <c r="BH24" s="48" t="s">
        <v>24</v>
      </c>
      <c r="BJ24" s="48" t="s">
        <v>21</v>
      </c>
    </row>
    <row r="25" spans="1:62" ht="19.600000000000001" customHeight="1">
      <c r="A25" s="23">
        <v>18</v>
      </c>
      <c r="B25" s="53"/>
      <c r="C25" s="53"/>
      <c r="D25" s="53"/>
      <c r="E25" s="53"/>
      <c r="F25" s="53"/>
      <c r="G25" s="16"/>
      <c r="H25" s="17"/>
      <c r="I25" s="17"/>
      <c r="J25" s="17"/>
      <c r="K25" s="17"/>
      <c r="L25" s="24" t="e">
        <f t="shared" si="4"/>
        <v>#N/A</v>
      </c>
      <c r="M25" s="25" t="e">
        <f t="shared" si="5"/>
        <v>#N/A</v>
      </c>
      <c r="N25" s="25" t="e">
        <f t="shared" si="6"/>
        <v>#N/A</v>
      </c>
      <c r="O25" s="25" t="e">
        <f t="shared" si="7"/>
        <v>#N/A</v>
      </c>
      <c r="P25" s="25" t="e">
        <f t="array" ref="P25">IF(ISNA(L25),NA(),IF(ROW(L25)&lt;$BH$25,AM$18,AM$20))</f>
        <v>#N/A</v>
      </c>
      <c r="Q25" s="25" t="e">
        <f t="shared" si="8"/>
        <v>#N/A</v>
      </c>
      <c r="R25" s="25" t="e">
        <f t="shared" si="9"/>
        <v>#N/A</v>
      </c>
      <c r="S25" s="25" t="e">
        <f t="shared" si="10"/>
        <v>#N/A</v>
      </c>
      <c r="T25" s="26" t="e">
        <f t="shared" si="11"/>
        <v>#N/A</v>
      </c>
      <c r="U25" s="26" t="e">
        <f t="shared" si="12"/>
        <v>#N/A</v>
      </c>
      <c r="V25" s="25" t="e">
        <f t="shared" si="20"/>
        <v>#N/A</v>
      </c>
      <c r="W25" s="25" t="e">
        <f t="shared" si="21"/>
        <v>#N/A</v>
      </c>
      <c r="X25" s="25" t="e">
        <f t="shared" si="22"/>
        <v>#N/A</v>
      </c>
      <c r="Y25" s="25" t="e">
        <f t="shared" si="0"/>
        <v>#N/A</v>
      </c>
      <c r="Z25" s="25" t="e">
        <f t="shared" si="23"/>
        <v>#N/A</v>
      </c>
      <c r="AA25" s="25" t="e">
        <f t="shared" si="24"/>
        <v>#N/A</v>
      </c>
      <c r="AB25" s="25" t="e">
        <f t="shared" si="25"/>
        <v>#N/A</v>
      </c>
      <c r="AC25" s="25" t="e">
        <f>IF(ISNA(L25),NA(),ABS(MAX($B25:K25)-MIN($B25:K25)))</f>
        <v>#N/A</v>
      </c>
      <c r="AD25" s="25" t="e">
        <f t="shared" si="1"/>
        <v>#N/A</v>
      </c>
      <c r="AE25" s="25" t="e">
        <f t="shared" si="13"/>
        <v>#N/A</v>
      </c>
      <c r="AF25" s="25" t="e">
        <f t="shared" si="14"/>
        <v>#N/A</v>
      </c>
      <c r="AG25" s="25" t="e">
        <f t="shared" si="15"/>
        <v>#N/A</v>
      </c>
      <c r="AH25" s="25" t="e">
        <f t="shared" si="16"/>
        <v>#N/A</v>
      </c>
      <c r="AI25" s="25" t="e">
        <f t="shared" si="17"/>
        <v>#N/A</v>
      </c>
      <c r="AJ25" s="25" t="e">
        <f t="shared" si="2"/>
        <v>#N/A</v>
      </c>
      <c r="AK25" s="25">
        <f t="array" ref="AK25">SUM(IF(ISNUMBER($B25:$K25),($B25:$K25-$L25)^2,0))</f>
        <v>0</v>
      </c>
      <c r="AL25" s="25" t="str">
        <f>IF(ISNA(S25),"",STDEV($B25:K25))</f>
        <v/>
      </c>
      <c r="AM25" s="25" t="e">
        <f t="array" aca="1" ref="AM25" ca="1">AVERAGE(IF(ISNUMBER(OFFSET(U$8,BH$25-2,0,MIN(MATCH(9.99999999999999E+307,(U8:U10006)),BH$25-2),1)),OFFSET(U$8,BH$25-2,0,MIN(MATCH(9.99999999999999E+307,(U8:U10006)),BH$25-2),1)))</f>
        <v>#DIV/0!</v>
      </c>
      <c r="AN25" s="25">
        <v>0.40300000000000002</v>
      </c>
      <c r="AO25" s="25">
        <v>1.597</v>
      </c>
      <c r="AP25" s="25">
        <v>0.187</v>
      </c>
      <c r="AQ25" s="25">
        <v>3.6890000000000001</v>
      </c>
      <c r="AR25" s="25">
        <v>0.98599999999999999</v>
      </c>
      <c r="AS25" s="25" t="str">
        <f t="shared" si="18"/>
        <v/>
      </c>
      <c r="AT25" s="25" t="e">
        <f t="shared" ca="1" si="3"/>
        <v>#VALUE!</v>
      </c>
      <c r="AU25" s="37"/>
      <c r="BH25" s="56">
        <v>25</v>
      </c>
      <c r="BJ25" s="36">
        <f>IF(BH20="","*",(AX8-BH$20)/(3*BA8))</f>
        <v>1.4386845843802358</v>
      </c>
    </row>
    <row r="26" spans="1:62" ht="19.600000000000001" customHeight="1">
      <c r="A26" s="23">
        <v>19</v>
      </c>
      <c r="B26" s="53"/>
      <c r="C26" s="53"/>
      <c r="D26" s="53"/>
      <c r="E26" s="53"/>
      <c r="F26" s="53"/>
      <c r="G26" s="16"/>
      <c r="H26" s="17"/>
      <c r="I26" s="17"/>
      <c r="J26" s="17"/>
      <c r="K26" s="17"/>
      <c r="L26" s="24" t="e">
        <f t="shared" si="4"/>
        <v>#N/A</v>
      </c>
      <c r="M26" s="25" t="e">
        <f t="shared" si="5"/>
        <v>#N/A</v>
      </c>
      <c r="N26" s="25" t="e">
        <f t="shared" si="6"/>
        <v>#N/A</v>
      </c>
      <c r="O26" s="25" t="e">
        <f t="shared" si="7"/>
        <v>#N/A</v>
      </c>
      <c r="P26" s="25" t="e">
        <f t="array" ref="P26">IF(ISNA(L26),NA(),IF(ROW(L26)&lt;$BH$25,AM$18,AM$20))</f>
        <v>#N/A</v>
      </c>
      <c r="Q26" s="25" t="e">
        <f t="shared" si="8"/>
        <v>#N/A</v>
      </c>
      <c r="R26" s="25" t="e">
        <f t="shared" si="9"/>
        <v>#N/A</v>
      </c>
      <c r="S26" s="25" t="e">
        <f t="shared" si="10"/>
        <v>#N/A</v>
      </c>
      <c r="T26" s="26" t="e">
        <f t="shared" si="11"/>
        <v>#N/A</v>
      </c>
      <c r="U26" s="26" t="e">
        <f t="shared" si="12"/>
        <v>#N/A</v>
      </c>
      <c r="V26" s="25" t="e">
        <f t="shared" si="20"/>
        <v>#N/A</v>
      </c>
      <c r="W26" s="25" t="e">
        <f t="shared" si="21"/>
        <v>#N/A</v>
      </c>
      <c r="X26" s="25" t="e">
        <f t="shared" si="22"/>
        <v>#N/A</v>
      </c>
      <c r="Y26" s="25" t="e">
        <f t="shared" si="0"/>
        <v>#N/A</v>
      </c>
      <c r="Z26" s="25" t="e">
        <f t="shared" si="23"/>
        <v>#N/A</v>
      </c>
      <c r="AA26" s="25" t="e">
        <f t="shared" si="24"/>
        <v>#N/A</v>
      </c>
      <c r="AB26" s="25" t="e">
        <f t="shared" si="25"/>
        <v>#N/A</v>
      </c>
      <c r="AC26" s="25" t="e">
        <f>IF(ISNA(L26),NA(),ABS(MAX($B26:K26)-MIN($B26:K26)))</f>
        <v>#N/A</v>
      </c>
      <c r="AD26" s="25" t="e">
        <f t="shared" si="1"/>
        <v>#N/A</v>
      </c>
      <c r="AE26" s="25" t="e">
        <f t="shared" si="13"/>
        <v>#N/A</v>
      </c>
      <c r="AF26" s="25" t="e">
        <f t="shared" si="14"/>
        <v>#N/A</v>
      </c>
      <c r="AG26" s="25" t="e">
        <f t="shared" si="15"/>
        <v>#N/A</v>
      </c>
      <c r="AH26" s="25" t="e">
        <f t="shared" si="16"/>
        <v>#N/A</v>
      </c>
      <c r="AI26" s="25" t="e">
        <f t="shared" si="17"/>
        <v>#N/A</v>
      </c>
      <c r="AJ26" s="25" t="e">
        <f t="shared" si="2"/>
        <v>#N/A</v>
      </c>
      <c r="AK26" s="25">
        <f t="array" ref="AK26">SUM(IF(ISNUMBER($B26:$K26),($B26:$K26-$L26)^2,0))</f>
        <v>0</v>
      </c>
      <c r="AL26" s="25" t="str">
        <f>IF(ISNA(S26),"",STDEV($B26:K26))</f>
        <v/>
      </c>
      <c r="AM26" s="25"/>
      <c r="AN26" s="25">
        <v>0.41499999999999998</v>
      </c>
      <c r="AO26" s="25">
        <v>1.585</v>
      </c>
      <c r="AP26" s="25">
        <v>0.18</v>
      </c>
      <c r="AQ26" s="25">
        <v>3.7349999999999999</v>
      </c>
      <c r="AR26" s="25">
        <v>0.98699999999999999</v>
      </c>
      <c r="AS26" s="25" t="str">
        <f t="shared" si="18"/>
        <v/>
      </c>
      <c r="AT26" s="25" t="e">
        <f t="shared" ca="1" si="3"/>
        <v>#VALUE!</v>
      </c>
      <c r="AU26" s="38" t="s">
        <v>60</v>
      </c>
    </row>
    <row r="27" spans="1:62" ht="19.600000000000001" customHeight="1">
      <c r="A27" s="23">
        <v>20</v>
      </c>
      <c r="B27" s="53"/>
      <c r="C27" s="53"/>
      <c r="D27" s="53"/>
      <c r="E27" s="53"/>
      <c r="F27" s="53"/>
      <c r="G27" s="16"/>
      <c r="H27" s="17"/>
      <c r="I27" s="17"/>
      <c r="J27" s="17"/>
      <c r="K27" s="17"/>
      <c r="L27" s="24" t="e">
        <f t="shared" si="4"/>
        <v>#N/A</v>
      </c>
      <c r="M27" s="25" t="e">
        <f t="shared" si="5"/>
        <v>#N/A</v>
      </c>
      <c r="N27" s="25" t="e">
        <f t="shared" si="6"/>
        <v>#N/A</v>
      </c>
      <c r="O27" s="25" t="e">
        <f t="shared" si="7"/>
        <v>#N/A</v>
      </c>
      <c r="P27" s="25" t="e">
        <f t="array" ref="P27">IF(ISNA(L27),NA(),IF(ROW(L27)&lt;$BH$25,AM$18,AM$20))</f>
        <v>#N/A</v>
      </c>
      <c r="Q27" s="25" t="e">
        <f t="shared" si="8"/>
        <v>#N/A</v>
      </c>
      <c r="R27" s="25" t="e">
        <f t="shared" si="9"/>
        <v>#N/A</v>
      </c>
      <c r="S27" s="25" t="e">
        <f t="shared" si="10"/>
        <v>#N/A</v>
      </c>
      <c r="T27" s="26" t="e">
        <f t="shared" si="11"/>
        <v>#N/A</v>
      </c>
      <c r="U27" s="26" t="e">
        <f t="shared" si="12"/>
        <v>#N/A</v>
      </c>
      <c r="V27" s="25" t="e">
        <f t="shared" si="20"/>
        <v>#N/A</v>
      </c>
      <c r="W27" s="25" t="e">
        <f t="shared" si="21"/>
        <v>#N/A</v>
      </c>
      <c r="X27" s="25" t="e">
        <f t="shared" si="22"/>
        <v>#N/A</v>
      </c>
      <c r="Y27" s="25" t="e">
        <f t="shared" si="0"/>
        <v>#N/A</v>
      </c>
      <c r="Z27" s="25" t="e">
        <f t="shared" si="23"/>
        <v>#N/A</v>
      </c>
      <c r="AA27" s="25" t="e">
        <f t="shared" si="24"/>
        <v>#N/A</v>
      </c>
      <c r="AB27" s="25" t="e">
        <f t="shared" si="25"/>
        <v>#N/A</v>
      </c>
      <c r="AC27" s="25" t="e">
        <f>IF(ISNA(L27),NA(),ABS(MAX($B27:K27)-MIN($B27:K27)))</f>
        <v>#N/A</v>
      </c>
      <c r="AD27" s="25" t="e">
        <f t="shared" si="1"/>
        <v>#N/A</v>
      </c>
      <c r="AE27" s="25" t="e">
        <f t="shared" si="13"/>
        <v>#N/A</v>
      </c>
      <c r="AF27" s="25" t="e">
        <f t="shared" si="14"/>
        <v>#N/A</v>
      </c>
      <c r="AG27" s="25" t="e">
        <f t="shared" si="15"/>
        <v>#N/A</v>
      </c>
      <c r="AH27" s="25" t="e">
        <f t="shared" si="16"/>
        <v>#N/A</v>
      </c>
      <c r="AI27" s="25" t="e">
        <f t="shared" si="17"/>
        <v>#N/A</v>
      </c>
      <c r="AJ27" s="25" t="e">
        <f t="shared" si="2"/>
        <v>#N/A</v>
      </c>
      <c r="AK27" s="25">
        <f t="array" ref="AK27">SUM(IF(ISNUMBER($B27:$K27),($B27:$K27-$L27)^2,0))</f>
        <v>0</v>
      </c>
      <c r="AL27" s="25" t="str">
        <f>IF(ISNA(S27),"",STDEV($B27:K27))</f>
        <v/>
      </c>
      <c r="AM27" s="25" t="s">
        <v>34</v>
      </c>
      <c r="AN27" s="25">
        <v>0.42499999999999999</v>
      </c>
      <c r="AO27" s="25">
        <v>1.575</v>
      </c>
      <c r="AP27" s="25">
        <v>0.17299999999999999</v>
      </c>
      <c r="AQ27" s="25">
        <v>3.778</v>
      </c>
      <c r="AR27" s="25">
        <v>0.98799999999999999</v>
      </c>
      <c r="AS27" s="25" t="str">
        <f t="shared" si="18"/>
        <v/>
      </c>
      <c r="AT27" s="25" t="e">
        <f t="shared" ca="1" si="3"/>
        <v>#VALUE!</v>
      </c>
    </row>
    <row r="28" spans="1:62" ht="19.600000000000001" customHeight="1">
      <c r="A28" s="23">
        <v>21</v>
      </c>
      <c r="B28" s="53"/>
      <c r="C28" s="53"/>
      <c r="D28" s="53"/>
      <c r="E28" s="53"/>
      <c r="F28" s="53"/>
      <c r="G28" s="16"/>
      <c r="H28" s="17"/>
      <c r="I28" s="17"/>
      <c r="J28" s="17"/>
      <c r="K28" s="17"/>
      <c r="L28" s="24" t="e">
        <f t="shared" si="4"/>
        <v>#N/A</v>
      </c>
      <c r="M28" s="25" t="e">
        <f t="shared" si="5"/>
        <v>#N/A</v>
      </c>
      <c r="N28" s="25" t="e">
        <f t="shared" si="6"/>
        <v>#N/A</v>
      </c>
      <c r="O28" s="25" t="e">
        <f t="shared" si="7"/>
        <v>#N/A</v>
      </c>
      <c r="P28" s="25" t="e">
        <f t="array" ref="P28">IF(ISNA(L28),NA(),IF(ROW(L28)&lt;$BH$25,AM$18,AM$20))</f>
        <v>#N/A</v>
      </c>
      <c r="Q28" s="25" t="e">
        <f t="shared" si="8"/>
        <v>#N/A</v>
      </c>
      <c r="R28" s="25" t="e">
        <f t="shared" si="9"/>
        <v>#N/A</v>
      </c>
      <c r="S28" s="25" t="e">
        <f t="shared" si="10"/>
        <v>#N/A</v>
      </c>
      <c r="T28" s="26" t="e">
        <f t="shared" si="11"/>
        <v>#N/A</v>
      </c>
      <c r="U28" s="26" t="e">
        <f t="shared" si="12"/>
        <v>#N/A</v>
      </c>
      <c r="V28" s="25" t="e">
        <f t="shared" si="20"/>
        <v>#N/A</v>
      </c>
      <c r="W28" s="25" t="e">
        <f t="shared" si="21"/>
        <v>#N/A</v>
      </c>
      <c r="X28" s="25" t="e">
        <f t="shared" si="22"/>
        <v>#N/A</v>
      </c>
      <c r="Y28" s="25" t="e">
        <f t="shared" si="0"/>
        <v>#N/A</v>
      </c>
      <c r="Z28" s="25" t="e">
        <f t="shared" si="23"/>
        <v>#N/A</v>
      </c>
      <c r="AA28" s="25" t="e">
        <f t="shared" si="24"/>
        <v>#N/A</v>
      </c>
      <c r="AB28" s="25" t="e">
        <f t="shared" si="25"/>
        <v>#N/A</v>
      </c>
      <c r="AC28" s="25" t="e">
        <f>IF(ISNA(L28),NA(),ABS(MAX($B28:K28)-MIN($B28:K28)))</f>
        <v>#N/A</v>
      </c>
      <c r="AD28" s="25" t="e">
        <f t="shared" si="1"/>
        <v>#N/A</v>
      </c>
      <c r="AE28" s="25" t="e">
        <f t="shared" si="13"/>
        <v>#N/A</v>
      </c>
      <c r="AF28" s="25" t="e">
        <f t="shared" si="14"/>
        <v>#N/A</v>
      </c>
      <c r="AG28" s="25" t="e">
        <f t="shared" si="15"/>
        <v>#N/A</v>
      </c>
      <c r="AH28" s="25" t="e">
        <f t="shared" si="16"/>
        <v>#N/A</v>
      </c>
      <c r="AI28" s="25" t="e">
        <f t="shared" si="17"/>
        <v>#N/A</v>
      </c>
      <c r="AJ28" s="25" t="e">
        <f t="shared" si="2"/>
        <v>#N/A</v>
      </c>
      <c r="AK28" s="25">
        <f t="array" ref="AK28">SUM(IF(ISNUMBER($B28:$K28),($B28:$K28-$L28)^2,0))</f>
        <v>0</v>
      </c>
      <c r="AL28" s="25" t="str">
        <f>IF(ISNA(S28),"",STDEV($B28:K28))</f>
        <v/>
      </c>
      <c r="AM28" s="25">
        <f t="array" aca="1" ref="AM28" ca="1">AVERAGE(IF(ISNUMBER(OFFSET(AC$8,0,0,MIN(MATCH(9.99999999999999E+307,(AC8:AC10006)),BH$25-2),1)),OFFSET(AC$8,0,0,MIN(MATCH(9.99999999999999E+307,(AC8:AC10006)),BH$25-2),1)))</f>
        <v>2.5</v>
      </c>
      <c r="AN28" s="25">
        <v>0.434</v>
      </c>
      <c r="AO28" s="25">
        <v>1.5660000000000001</v>
      </c>
      <c r="AP28" s="25">
        <v>0.16700000000000001</v>
      </c>
      <c r="AQ28" s="25">
        <v>3.819</v>
      </c>
      <c r="AR28" s="25">
        <v>0.98799999999999999</v>
      </c>
      <c r="AS28" s="25" t="str">
        <f t="shared" si="18"/>
        <v/>
      </c>
      <c r="AT28" s="25" t="e">
        <f t="shared" ca="1" si="3"/>
        <v>#VALUE!</v>
      </c>
    </row>
    <row r="29" spans="1:62" ht="19.600000000000001" customHeight="1">
      <c r="A29" s="23">
        <v>22</v>
      </c>
      <c r="B29" s="53"/>
      <c r="C29" s="53"/>
      <c r="D29" s="53"/>
      <c r="E29" s="53"/>
      <c r="F29" s="53"/>
      <c r="G29" s="16"/>
      <c r="H29" s="17"/>
      <c r="I29" s="17"/>
      <c r="J29" s="17"/>
      <c r="K29" s="17"/>
      <c r="L29" s="24" t="e">
        <f t="shared" si="4"/>
        <v>#N/A</v>
      </c>
      <c r="M29" s="25" t="e">
        <f t="shared" si="5"/>
        <v>#N/A</v>
      </c>
      <c r="N29" s="25" t="e">
        <f t="shared" si="6"/>
        <v>#N/A</v>
      </c>
      <c r="O29" s="25" t="e">
        <f t="shared" si="7"/>
        <v>#N/A</v>
      </c>
      <c r="P29" s="25" t="e">
        <f t="array" ref="P29">IF(ISNA(L29),NA(),IF(ROW(L29)&lt;$BH$25,AM$18,AM$20))</f>
        <v>#N/A</v>
      </c>
      <c r="Q29" s="25" t="e">
        <f t="shared" si="8"/>
        <v>#N/A</v>
      </c>
      <c r="R29" s="25" t="e">
        <f t="shared" si="9"/>
        <v>#N/A</v>
      </c>
      <c r="S29" s="25" t="e">
        <f t="shared" si="10"/>
        <v>#N/A</v>
      </c>
      <c r="T29" s="26" t="e">
        <f t="shared" si="11"/>
        <v>#N/A</v>
      </c>
      <c r="U29" s="26" t="e">
        <f t="shared" si="12"/>
        <v>#N/A</v>
      </c>
      <c r="V29" s="25" t="e">
        <f t="shared" si="20"/>
        <v>#N/A</v>
      </c>
      <c r="W29" s="25" t="e">
        <f t="shared" si="21"/>
        <v>#N/A</v>
      </c>
      <c r="X29" s="25" t="e">
        <f t="shared" si="22"/>
        <v>#N/A</v>
      </c>
      <c r="Y29" s="25" t="e">
        <f t="shared" si="0"/>
        <v>#N/A</v>
      </c>
      <c r="Z29" s="25" t="e">
        <f t="shared" si="23"/>
        <v>#N/A</v>
      </c>
      <c r="AA29" s="25" t="e">
        <f t="shared" si="24"/>
        <v>#N/A</v>
      </c>
      <c r="AB29" s="25" t="e">
        <f t="shared" si="25"/>
        <v>#N/A</v>
      </c>
      <c r="AC29" s="25" t="e">
        <f>IF(ISNA(L29),NA(),ABS(MAX($B29:K29)-MIN($B29:K29)))</f>
        <v>#N/A</v>
      </c>
      <c r="AD29" s="25" t="e">
        <f t="shared" si="1"/>
        <v>#N/A</v>
      </c>
      <c r="AE29" s="25" t="e">
        <f t="shared" si="13"/>
        <v>#N/A</v>
      </c>
      <c r="AF29" s="25" t="e">
        <f t="shared" si="14"/>
        <v>#N/A</v>
      </c>
      <c r="AG29" s="25" t="e">
        <f t="shared" si="15"/>
        <v>#N/A</v>
      </c>
      <c r="AH29" s="25" t="e">
        <f t="shared" si="16"/>
        <v>#N/A</v>
      </c>
      <c r="AI29" s="25" t="e">
        <f t="shared" si="17"/>
        <v>#N/A</v>
      </c>
      <c r="AJ29" s="25" t="e">
        <f t="shared" si="2"/>
        <v>#N/A</v>
      </c>
      <c r="AK29" s="25">
        <f t="array" ref="AK29">SUM(IF(ISNUMBER($B29:$K29),($B29:$K29-$L29)^2,0))</f>
        <v>0</v>
      </c>
      <c r="AL29" s="25" t="str">
        <f>IF(ISNA(S29),"",STDEV($B29:K29))</f>
        <v/>
      </c>
      <c r="AM29" s="25" t="s">
        <v>35</v>
      </c>
      <c r="AN29" s="25">
        <v>0.443</v>
      </c>
      <c r="AO29" s="25">
        <v>1.5569999999999999</v>
      </c>
      <c r="AP29" s="25">
        <v>0.16200000000000001</v>
      </c>
      <c r="AQ29" s="25">
        <v>3.8580000000000001</v>
      </c>
      <c r="AR29" s="25">
        <v>0.98899999999999999</v>
      </c>
      <c r="AS29" s="25" t="str">
        <f t="shared" si="18"/>
        <v/>
      </c>
      <c r="AT29" s="25" t="e">
        <f t="shared" ca="1" si="3"/>
        <v>#VALUE!</v>
      </c>
    </row>
    <row r="30" spans="1:62" ht="19.600000000000001" customHeight="1">
      <c r="A30" s="23">
        <v>23</v>
      </c>
      <c r="B30" s="53"/>
      <c r="C30" s="53"/>
      <c r="D30" s="53"/>
      <c r="E30" s="53"/>
      <c r="F30" s="53"/>
      <c r="G30" s="16"/>
      <c r="H30" s="17"/>
      <c r="I30" s="17"/>
      <c r="J30" s="17"/>
      <c r="K30" s="17"/>
      <c r="L30" s="24" t="e">
        <f t="shared" si="4"/>
        <v>#N/A</v>
      </c>
      <c r="M30" s="25" t="e">
        <f t="shared" si="5"/>
        <v>#N/A</v>
      </c>
      <c r="N30" s="25" t="e">
        <f t="shared" si="6"/>
        <v>#N/A</v>
      </c>
      <c r="O30" s="25" t="e">
        <f t="shared" si="7"/>
        <v>#N/A</v>
      </c>
      <c r="P30" s="25" t="e">
        <f t="array" ref="P30">IF(ISNA(L30),NA(),IF(ROW(L30)&lt;$BH$25,AM$18,AM$20))</f>
        <v>#N/A</v>
      </c>
      <c r="Q30" s="25" t="e">
        <f t="shared" si="8"/>
        <v>#N/A</v>
      </c>
      <c r="R30" s="25" t="e">
        <f t="shared" si="9"/>
        <v>#N/A</v>
      </c>
      <c r="S30" s="25" t="e">
        <f t="shared" si="10"/>
        <v>#N/A</v>
      </c>
      <c r="T30" s="26" t="e">
        <f t="shared" si="11"/>
        <v>#N/A</v>
      </c>
      <c r="U30" s="26" t="e">
        <f t="shared" si="12"/>
        <v>#N/A</v>
      </c>
      <c r="V30" s="25" t="e">
        <f t="shared" si="20"/>
        <v>#N/A</v>
      </c>
      <c r="W30" s="25" t="e">
        <f t="shared" si="21"/>
        <v>#N/A</v>
      </c>
      <c r="X30" s="25" t="e">
        <f t="shared" si="22"/>
        <v>#N/A</v>
      </c>
      <c r="Y30" s="25" t="e">
        <f t="shared" si="0"/>
        <v>#N/A</v>
      </c>
      <c r="Z30" s="25" t="e">
        <f t="shared" si="23"/>
        <v>#N/A</v>
      </c>
      <c r="AA30" s="25" t="e">
        <f t="shared" si="24"/>
        <v>#N/A</v>
      </c>
      <c r="AB30" s="25" t="e">
        <f t="shared" si="25"/>
        <v>#N/A</v>
      </c>
      <c r="AC30" s="25" t="e">
        <f>IF(ISNA(L30),NA(),ABS(MAX($B30:K30)-MIN($B30:K30)))</f>
        <v>#N/A</v>
      </c>
      <c r="AD30" s="25" t="e">
        <f t="shared" si="1"/>
        <v>#N/A</v>
      </c>
      <c r="AE30" s="25" t="e">
        <f t="shared" si="13"/>
        <v>#N/A</v>
      </c>
      <c r="AF30" s="25" t="e">
        <f t="shared" si="14"/>
        <v>#N/A</v>
      </c>
      <c r="AG30" s="25" t="e">
        <f t="shared" si="15"/>
        <v>#N/A</v>
      </c>
      <c r="AH30" s="25" t="e">
        <f t="shared" si="16"/>
        <v>#N/A</v>
      </c>
      <c r="AI30" s="25" t="e">
        <f t="shared" si="17"/>
        <v>#N/A</v>
      </c>
      <c r="AJ30" s="25" t="e">
        <f t="shared" si="2"/>
        <v>#N/A</v>
      </c>
      <c r="AK30" s="25">
        <f t="array" ref="AK30">SUM(IF(ISNUMBER($B30:$K30),($B30:$K30-$L30)^2,0))</f>
        <v>0</v>
      </c>
      <c r="AL30" s="25" t="str">
        <f>IF(ISNA(S30),"",STDEV($B30:K30))</f>
        <v/>
      </c>
      <c r="AM30" s="25" t="e">
        <f t="array" aca="1" ref="AM30" ca="1">AVERAGE(IF(ISNUMBER(OFFSET(AC$8,BH$25-2,0,MIN(MATCH(9.99999999999999E+307,(AC8:AC10006)),BH$25-2),1)),OFFSET(AC$8,BH$25-2,0,MIN(MATCH(9.99999999999999E+307,(AC8:AC10006)),BH$25-2),1)))</f>
        <v>#DIV/0!</v>
      </c>
      <c r="AN30" s="25">
        <v>0.41</v>
      </c>
      <c r="AO30" s="25">
        <v>1.548</v>
      </c>
      <c r="AP30" s="25">
        <v>0.157</v>
      </c>
      <c r="AQ30" s="25">
        <v>3.895</v>
      </c>
      <c r="AR30" s="25">
        <v>0.98899999999999999</v>
      </c>
      <c r="AS30" s="25" t="str">
        <f t="shared" si="18"/>
        <v/>
      </c>
      <c r="AT30" s="25" t="e">
        <f t="shared" ca="1" si="3"/>
        <v>#VALUE!</v>
      </c>
    </row>
    <row r="31" spans="1:62" ht="19.600000000000001" customHeight="1">
      <c r="A31" s="23">
        <v>24</v>
      </c>
      <c r="B31" s="53"/>
      <c r="C31" s="53"/>
      <c r="D31" s="53"/>
      <c r="E31" s="53"/>
      <c r="F31" s="53"/>
      <c r="G31" s="16"/>
      <c r="H31" s="17"/>
      <c r="I31" s="17"/>
      <c r="J31" s="17"/>
      <c r="K31" s="17"/>
      <c r="L31" s="24" t="e">
        <f t="shared" si="4"/>
        <v>#N/A</v>
      </c>
      <c r="M31" s="25" t="e">
        <f t="shared" si="5"/>
        <v>#N/A</v>
      </c>
      <c r="N31" s="25" t="e">
        <f t="shared" si="6"/>
        <v>#N/A</v>
      </c>
      <c r="O31" s="25" t="e">
        <f t="shared" si="7"/>
        <v>#N/A</v>
      </c>
      <c r="P31" s="25" t="e">
        <f t="array" ref="P31">IF(ISNA(L31),NA(),IF(ROW(L31)&lt;$BH$25,AM$18,AM$20))</f>
        <v>#N/A</v>
      </c>
      <c r="Q31" s="25" t="e">
        <f t="shared" si="8"/>
        <v>#N/A</v>
      </c>
      <c r="R31" s="25" t="e">
        <f t="shared" si="9"/>
        <v>#N/A</v>
      </c>
      <c r="S31" s="25" t="e">
        <f t="shared" si="10"/>
        <v>#N/A</v>
      </c>
      <c r="T31" s="26" t="e">
        <f t="shared" si="11"/>
        <v>#N/A</v>
      </c>
      <c r="U31" s="26" t="e">
        <f t="shared" si="12"/>
        <v>#N/A</v>
      </c>
      <c r="V31" s="25" t="e">
        <f t="shared" si="20"/>
        <v>#N/A</v>
      </c>
      <c r="W31" s="25" t="e">
        <f t="shared" si="21"/>
        <v>#N/A</v>
      </c>
      <c r="X31" s="25" t="e">
        <f t="shared" si="22"/>
        <v>#N/A</v>
      </c>
      <c r="Y31" s="25" t="e">
        <f t="shared" si="0"/>
        <v>#N/A</v>
      </c>
      <c r="Z31" s="25" t="e">
        <f t="shared" si="23"/>
        <v>#N/A</v>
      </c>
      <c r="AA31" s="25" t="e">
        <f t="shared" si="24"/>
        <v>#N/A</v>
      </c>
      <c r="AB31" s="25" t="e">
        <f t="shared" si="25"/>
        <v>#N/A</v>
      </c>
      <c r="AC31" s="25" t="e">
        <f>IF(ISNA(L31),NA(),ABS(MAX($B31:K31)-MIN($B31:K31)))</f>
        <v>#N/A</v>
      </c>
      <c r="AD31" s="25" t="e">
        <f t="shared" si="1"/>
        <v>#N/A</v>
      </c>
      <c r="AE31" s="25" t="e">
        <f t="shared" si="13"/>
        <v>#N/A</v>
      </c>
      <c r="AF31" s="25" t="e">
        <f t="shared" si="14"/>
        <v>#N/A</v>
      </c>
      <c r="AG31" s="25" t="e">
        <f t="shared" si="15"/>
        <v>#N/A</v>
      </c>
      <c r="AH31" s="25" t="e">
        <f t="shared" si="16"/>
        <v>#N/A</v>
      </c>
      <c r="AI31" s="25" t="e">
        <f t="shared" si="17"/>
        <v>#N/A</v>
      </c>
      <c r="AJ31" s="25" t="e">
        <f t="shared" si="2"/>
        <v>#N/A</v>
      </c>
      <c r="AK31" s="25">
        <f t="array" ref="AK31">SUM(IF(ISNUMBER($B31:$K31),($B31:$K31-$L31)^2,0))</f>
        <v>0</v>
      </c>
      <c r="AL31" s="25" t="str">
        <f>IF(ISNA(S31),"",STDEV($B31:K31))</f>
        <v/>
      </c>
      <c r="AM31" s="25"/>
      <c r="AN31" s="25">
        <v>0.45900000000000002</v>
      </c>
      <c r="AO31" s="25">
        <v>1.5409999999999999</v>
      </c>
      <c r="AP31" s="25">
        <v>0.153</v>
      </c>
      <c r="AQ31" s="25">
        <v>3.931</v>
      </c>
      <c r="AR31" s="25">
        <v>0.99</v>
      </c>
      <c r="AS31" s="25" t="str">
        <f t="shared" si="18"/>
        <v/>
      </c>
      <c r="AT31" s="25" t="e">
        <f t="shared" ca="1" si="3"/>
        <v>#VALUE!</v>
      </c>
    </row>
    <row r="32" spans="1:62" ht="19.600000000000001" customHeight="1">
      <c r="A32" s="23">
        <v>25</v>
      </c>
      <c r="B32" s="53"/>
      <c r="C32" s="53"/>
      <c r="D32" s="53"/>
      <c r="E32" s="53"/>
      <c r="F32" s="53"/>
      <c r="G32" s="16"/>
      <c r="H32" s="17"/>
      <c r="I32" s="17"/>
      <c r="J32" s="17"/>
      <c r="K32" s="17"/>
      <c r="L32" s="24" t="e">
        <f t="shared" si="4"/>
        <v>#N/A</v>
      </c>
      <c r="M32" s="25" t="e">
        <f t="shared" si="5"/>
        <v>#N/A</v>
      </c>
      <c r="N32" s="25" t="e">
        <f t="shared" si="6"/>
        <v>#N/A</v>
      </c>
      <c r="O32" s="25" t="e">
        <f t="shared" si="7"/>
        <v>#N/A</v>
      </c>
      <c r="P32" s="25" t="e">
        <f t="array" ref="P32">IF(ISNA(L32),NA(),IF(ROW(L32)&lt;$BH$25,AM$18,AM$20))</f>
        <v>#N/A</v>
      </c>
      <c r="Q32" s="25" t="e">
        <f t="shared" si="8"/>
        <v>#N/A</v>
      </c>
      <c r="R32" s="25" t="e">
        <f t="shared" si="9"/>
        <v>#N/A</v>
      </c>
      <c r="S32" s="25" t="e">
        <f t="shared" si="10"/>
        <v>#N/A</v>
      </c>
      <c r="T32" s="26" t="e">
        <f t="shared" si="11"/>
        <v>#N/A</v>
      </c>
      <c r="U32" s="26" t="e">
        <f t="shared" si="12"/>
        <v>#N/A</v>
      </c>
      <c r="V32" s="25" t="e">
        <f t="shared" si="20"/>
        <v>#N/A</v>
      </c>
      <c r="W32" s="25" t="e">
        <f t="shared" si="21"/>
        <v>#N/A</v>
      </c>
      <c r="X32" s="25" t="e">
        <f t="shared" si="22"/>
        <v>#N/A</v>
      </c>
      <c r="Y32" s="25" t="e">
        <f t="shared" si="0"/>
        <v>#N/A</v>
      </c>
      <c r="Z32" s="25" t="e">
        <f t="shared" si="23"/>
        <v>#N/A</v>
      </c>
      <c r="AA32" s="25" t="e">
        <f t="shared" si="24"/>
        <v>#N/A</v>
      </c>
      <c r="AB32" s="25" t="e">
        <f t="shared" si="25"/>
        <v>#N/A</v>
      </c>
      <c r="AC32" s="25" t="e">
        <f>IF(ISNA(L32),NA(),ABS(MAX($B32:K32)-MIN($B32:K32)))</f>
        <v>#N/A</v>
      </c>
      <c r="AD32" s="25" t="e">
        <f t="shared" si="1"/>
        <v>#N/A</v>
      </c>
      <c r="AE32" s="25" t="e">
        <f t="shared" si="13"/>
        <v>#N/A</v>
      </c>
      <c r="AF32" s="25" t="e">
        <f t="shared" si="14"/>
        <v>#N/A</v>
      </c>
      <c r="AG32" s="25" t="e">
        <f t="shared" si="15"/>
        <v>#N/A</v>
      </c>
      <c r="AH32" s="25" t="e">
        <f t="shared" si="16"/>
        <v>#N/A</v>
      </c>
      <c r="AI32" s="25" t="e">
        <f t="shared" si="17"/>
        <v>#N/A</v>
      </c>
      <c r="AJ32" s="25" t="e">
        <f t="shared" si="2"/>
        <v>#N/A</v>
      </c>
      <c r="AK32" s="25">
        <f t="array" ref="AK32">SUM(IF(ISNUMBER($B32:$K32),($B32:$K32-$L32)^2,0))</f>
        <v>0</v>
      </c>
      <c r="AL32" s="25" t="str">
        <f>IF(ISNA(S32),"",STDEV($B32:K32))</f>
        <v/>
      </c>
      <c r="AM32" s="25"/>
      <c r="AN32" s="25"/>
      <c r="AO32" s="25"/>
      <c r="AP32" s="25"/>
      <c r="AQ32" s="25"/>
      <c r="AR32" s="25">
        <v>0.99</v>
      </c>
      <c r="AS32" s="25" t="str">
        <f t="shared" si="18"/>
        <v/>
      </c>
      <c r="AT32" s="25" t="e">
        <f t="shared" ca="1" si="3"/>
        <v>#VALUE!</v>
      </c>
    </row>
    <row r="33" spans="1:46" ht="19.600000000000001" customHeight="1">
      <c r="A33" s="23">
        <v>26</v>
      </c>
      <c r="B33" s="53"/>
      <c r="C33" s="53"/>
      <c r="D33" s="53"/>
      <c r="E33" s="53"/>
      <c r="F33" s="53"/>
      <c r="G33" s="16"/>
      <c r="H33" s="17"/>
      <c r="I33" s="17"/>
      <c r="J33" s="17"/>
      <c r="K33" s="17"/>
      <c r="L33" s="24" t="e">
        <f t="shared" si="4"/>
        <v>#N/A</v>
      </c>
      <c r="M33" s="25" t="e">
        <f t="shared" si="5"/>
        <v>#N/A</v>
      </c>
      <c r="N33" s="25" t="e">
        <f t="shared" si="6"/>
        <v>#N/A</v>
      </c>
      <c r="O33" s="25" t="e">
        <f t="shared" si="7"/>
        <v>#N/A</v>
      </c>
      <c r="P33" s="25" t="e">
        <f t="array" ref="P33">IF(ISNA(L33),NA(),IF(ROW(L33)&lt;$BH$25,AM$18,AM$20))</f>
        <v>#N/A</v>
      </c>
      <c r="Q33" s="25" t="e">
        <f t="shared" si="8"/>
        <v>#N/A</v>
      </c>
      <c r="R33" s="25" t="e">
        <f t="shared" si="9"/>
        <v>#N/A</v>
      </c>
      <c r="S33" s="25" t="e">
        <f t="shared" si="10"/>
        <v>#N/A</v>
      </c>
      <c r="T33" s="26" t="e">
        <f t="shared" si="11"/>
        <v>#N/A</v>
      </c>
      <c r="U33" s="26" t="e">
        <f t="shared" si="12"/>
        <v>#N/A</v>
      </c>
      <c r="V33" s="25" t="e">
        <f t="shared" si="20"/>
        <v>#N/A</v>
      </c>
      <c r="W33" s="25" t="e">
        <f t="shared" si="21"/>
        <v>#N/A</v>
      </c>
      <c r="X33" s="25" t="e">
        <f t="shared" si="22"/>
        <v>#N/A</v>
      </c>
      <c r="Y33" s="25" t="e">
        <f t="shared" si="0"/>
        <v>#N/A</v>
      </c>
      <c r="Z33" s="25" t="e">
        <f t="shared" si="23"/>
        <v>#N/A</v>
      </c>
      <c r="AA33" s="25" t="e">
        <f t="shared" si="24"/>
        <v>#N/A</v>
      </c>
      <c r="AB33" s="25" t="e">
        <f t="shared" si="25"/>
        <v>#N/A</v>
      </c>
      <c r="AC33" s="25" t="e">
        <f>IF(ISNA(L33),NA(),ABS(MAX($B33:K33)-MIN($B33:K33)))</f>
        <v>#N/A</v>
      </c>
      <c r="AD33" s="25" t="e">
        <f t="shared" si="1"/>
        <v>#N/A</v>
      </c>
      <c r="AE33" s="25" t="e">
        <f t="shared" si="13"/>
        <v>#N/A</v>
      </c>
      <c r="AF33" s="25" t="e">
        <f t="shared" si="14"/>
        <v>#N/A</v>
      </c>
      <c r="AG33" s="25" t="e">
        <f t="shared" si="15"/>
        <v>#N/A</v>
      </c>
      <c r="AH33" s="25" t="e">
        <f t="shared" si="16"/>
        <v>#N/A</v>
      </c>
      <c r="AI33" s="25" t="e">
        <f t="shared" si="17"/>
        <v>#N/A</v>
      </c>
      <c r="AJ33" s="25" t="e">
        <f t="shared" si="2"/>
        <v>#N/A</v>
      </c>
      <c r="AK33" s="25">
        <f t="array" ref="AK33">SUM(IF(ISNUMBER($B33:$K33),($B33:$K33-$L33)^2,0))</f>
        <v>0</v>
      </c>
      <c r="AL33" s="25" t="str">
        <f>IF(ISNA(S33),"",STDEV($B33:K33))</f>
        <v/>
      </c>
      <c r="AM33" s="25"/>
      <c r="AN33" s="25"/>
      <c r="AO33" s="25"/>
      <c r="AP33" s="25"/>
      <c r="AQ33" s="25"/>
      <c r="AR33" s="25">
        <v>0.99</v>
      </c>
      <c r="AS33" s="25" t="str">
        <f t="shared" si="18"/>
        <v/>
      </c>
      <c r="AT33" s="25" t="e">
        <f t="shared" ca="1" si="3"/>
        <v>#VALUE!</v>
      </c>
    </row>
    <row r="34" spans="1:46" ht="19.600000000000001" customHeight="1">
      <c r="A34" s="23">
        <v>27</v>
      </c>
      <c r="B34" s="53"/>
      <c r="C34" s="53"/>
      <c r="D34" s="53"/>
      <c r="E34" s="53"/>
      <c r="F34" s="53"/>
      <c r="G34" s="16"/>
      <c r="H34" s="17"/>
      <c r="I34" s="17"/>
      <c r="J34" s="17"/>
      <c r="K34" s="17"/>
      <c r="L34" s="24" t="e">
        <f t="shared" si="4"/>
        <v>#N/A</v>
      </c>
      <c r="M34" s="25" t="e">
        <f t="shared" si="5"/>
        <v>#N/A</v>
      </c>
      <c r="N34" s="25" t="e">
        <f t="shared" si="6"/>
        <v>#N/A</v>
      </c>
      <c r="O34" s="25" t="e">
        <f t="shared" si="7"/>
        <v>#N/A</v>
      </c>
      <c r="P34" s="25" t="e">
        <f t="array" ref="P34">IF(ISNA(L34),NA(),IF(ROW(L34)&lt;$BH$25,AM$18,AM$20))</f>
        <v>#N/A</v>
      </c>
      <c r="Q34" s="25" t="e">
        <f t="shared" si="8"/>
        <v>#N/A</v>
      </c>
      <c r="R34" s="25" t="e">
        <f t="shared" si="9"/>
        <v>#N/A</v>
      </c>
      <c r="S34" s="25" t="e">
        <f t="shared" si="10"/>
        <v>#N/A</v>
      </c>
      <c r="T34" s="26" t="e">
        <f t="shared" si="11"/>
        <v>#N/A</v>
      </c>
      <c r="U34" s="26" t="e">
        <f t="shared" si="12"/>
        <v>#N/A</v>
      </c>
      <c r="V34" s="25" t="e">
        <f t="shared" si="20"/>
        <v>#N/A</v>
      </c>
      <c r="W34" s="25" t="e">
        <f t="shared" si="21"/>
        <v>#N/A</v>
      </c>
      <c r="X34" s="25" t="e">
        <f t="shared" si="22"/>
        <v>#N/A</v>
      </c>
      <c r="Y34" s="25" t="e">
        <f t="shared" si="0"/>
        <v>#N/A</v>
      </c>
      <c r="Z34" s="25" t="e">
        <f t="shared" si="23"/>
        <v>#N/A</v>
      </c>
      <c r="AA34" s="25" t="e">
        <f t="shared" si="24"/>
        <v>#N/A</v>
      </c>
      <c r="AB34" s="25" t="e">
        <f t="shared" si="25"/>
        <v>#N/A</v>
      </c>
      <c r="AC34" s="25" t="e">
        <f>IF(ISNA(L34),NA(),ABS(MAX($B34:K34)-MIN($B34:K34)))</f>
        <v>#N/A</v>
      </c>
      <c r="AD34" s="25" t="e">
        <f t="shared" si="1"/>
        <v>#N/A</v>
      </c>
      <c r="AE34" s="25" t="e">
        <f t="shared" si="13"/>
        <v>#N/A</v>
      </c>
      <c r="AF34" s="25" t="e">
        <f t="shared" si="14"/>
        <v>#N/A</v>
      </c>
      <c r="AG34" s="25" t="e">
        <f t="shared" si="15"/>
        <v>#N/A</v>
      </c>
      <c r="AH34" s="25" t="e">
        <f t="shared" si="16"/>
        <v>#N/A</v>
      </c>
      <c r="AI34" s="25" t="e">
        <f t="shared" si="17"/>
        <v>#N/A</v>
      </c>
      <c r="AJ34" s="25" t="e">
        <f t="shared" si="2"/>
        <v>#N/A</v>
      </c>
      <c r="AK34" s="25">
        <f t="array" ref="AK34">SUM(IF(ISNUMBER($B34:$K34),($B34:$K34-$L34)^2,0))</f>
        <v>0</v>
      </c>
      <c r="AL34" s="25" t="str">
        <f>IF(ISNA(S34),"",STDEV($B34:K34))</f>
        <v/>
      </c>
      <c r="AM34" s="25"/>
      <c r="AN34" s="25"/>
      <c r="AO34" s="25"/>
      <c r="AP34" s="25"/>
      <c r="AQ34" s="25"/>
      <c r="AR34" s="25">
        <v>0.99099999999999999</v>
      </c>
      <c r="AS34" s="25" t="str">
        <f t="shared" si="18"/>
        <v/>
      </c>
      <c r="AT34" s="25" t="e">
        <f t="shared" ca="1" si="3"/>
        <v>#VALUE!</v>
      </c>
    </row>
    <row r="35" spans="1:46" ht="19.600000000000001" customHeight="1">
      <c r="A35" s="23">
        <v>28</v>
      </c>
      <c r="B35" s="53"/>
      <c r="C35" s="53"/>
      <c r="D35" s="53"/>
      <c r="E35" s="53"/>
      <c r="F35" s="53"/>
      <c r="G35" s="16"/>
      <c r="H35" s="17"/>
      <c r="I35" s="17"/>
      <c r="J35" s="17"/>
      <c r="K35" s="17"/>
      <c r="L35" s="24" t="e">
        <f t="shared" si="4"/>
        <v>#N/A</v>
      </c>
      <c r="M35" s="25" t="e">
        <f t="shared" si="5"/>
        <v>#N/A</v>
      </c>
      <c r="N35" s="25" t="e">
        <f t="shared" si="6"/>
        <v>#N/A</v>
      </c>
      <c r="O35" s="25" t="e">
        <f t="shared" si="7"/>
        <v>#N/A</v>
      </c>
      <c r="P35" s="25" t="e">
        <f t="array" ref="P35">IF(ISNA(L35),NA(),IF(ROW(L35)&lt;$BH$25,AM$18,AM$20))</f>
        <v>#N/A</v>
      </c>
      <c r="Q35" s="25" t="e">
        <f t="shared" si="8"/>
        <v>#N/A</v>
      </c>
      <c r="R35" s="25" t="e">
        <f t="shared" si="9"/>
        <v>#N/A</v>
      </c>
      <c r="S35" s="25" t="e">
        <f t="shared" si="10"/>
        <v>#N/A</v>
      </c>
      <c r="T35" s="26" t="e">
        <f t="shared" si="11"/>
        <v>#N/A</v>
      </c>
      <c r="U35" s="26" t="e">
        <f t="shared" si="12"/>
        <v>#N/A</v>
      </c>
      <c r="V35" s="25" t="e">
        <f t="shared" si="20"/>
        <v>#N/A</v>
      </c>
      <c r="W35" s="25" t="e">
        <f t="shared" si="21"/>
        <v>#N/A</v>
      </c>
      <c r="X35" s="25" t="e">
        <f t="shared" si="22"/>
        <v>#N/A</v>
      </c>
      <c r="Y35" s="25" t="e">
        <f t="shared" si="0"/>
        <v>#N/A</v>
      </c>
      <c r="Z35" s="25" t="e">
        <f t="shared" si="23"/>
        <v>#N/A</v>
      </c>
      <c r="AA35" s="25" t="e">
        <f t="shared" si="24"/>
        <v>#N/A</v>
      </c>
      <c r="AB35" s="25" t="e">
        <f t="shared" si="25"/>
        <v>#N/A</v>
      </c>
      <c r="AC35" s="25" t="e">
        <f>IF(ISNA(L35),NA(),ABS(MAX($B35:K35)-MIN($B35:K35)))</f>
        <v>#N/A</v>
      </c>
      <c r="AD35" s="25" t="e">
        <f t="shared" si="1"/>
        <v>#N/A</v>
      </c>
      <c r="AE35" s="25" t="e">
        <f t="shared" si="13"/>
        <v>#N/A</v>
      </c>
      <c r="AF35" s="25" t="e">
        <f t="shared" si="14"/>
        <v>#N/A</v>
      </c>
      <c r="AG35" s="25" t="e">
        <f t="shared" si="15"/>
        <v>#N/A</v>
      </c>
      <c r="AH35" s="25" t="e">
        <f t="shared" si="16"/>
        <v>#N/A</v>
      </c>
      <c r="AI35" s="25" t="e">
        <f t="shared" si="17"/>
        <v>#N/A</v>
      </c>
      <c r="AJ35" s="25" t="e">
        <f t="shared" si="2"/>
        <v>#N/A</v>
      </c>
      <c r="AK35" s="25">
        <f t="array" ref="AK35">SUM(IF(ISNUMBER($B35:$K35),($B35:$K35-$L35)^2,0))</f>
        <v>0</v>
      </c>
      <c r="AL35" s="25" t="str">
        <f>IF(ISNA(S35),"",STDEV($B35:K35))</f>
        <v/>
      </c>
      <c r="AM35" s="25"/>
      <c r="AN35" s="25"/>
      <c r="AO35" s="25"/>
      <c r="AP35" s="25"/>
      <c r="AQ35" s="25"/>
      <c r="AR35" s="25">
        <v>0.99099999999999999</v>
      </c>
      <c r="AS35" s="25" t="str">
        <f t="shared" si="18"/>
        <v/>
      </c>
      <c r="AT35" s="25" t="e">
        <f t="shared" ca="1" si="3"/>
        <v>#VALUE!</v>
      </c>
    </row>
    <row r="36" spans="1:46" ht="19.600000000000001" customHeight="1">
      <c r="A36" s="23">
        <v>29</v>
      </c>
      <c r="B36" s="53"/>
      <c r="C36" s="53"/>
      <c r="D36" s="53"/>
      <c r="E36" s="53"/>
      <c r="F36" s="53"/>
      <c r="G36" s="16"/>
      <c r="H36" s="17"/>
      <c r="I36" s="17"/>
      <c r="J36" s="17"/>
      <c r="K36" s="17"/>
      <c r="L36" s="24" t="e">
        <f t="shared" si="4"/>
        <v>#N/A</v>
      </c>
      <c r="M36" s="25" t="e">
        <f t="shared" si="5"/>
        <v>#N/A</v>
      </c>
      <c r="N36" s="25" t="e">
        <f t="shared" si="6"/>
        <v>#N/A</v>
      </c>
      <c r="O36" s="25" t="e">
        <f t="shared" si="7"/>
        <v>#N/A</v>
      </c>
      <c r="P36" s="25" t="e">
        <f t="array" ref="P36">IF(ISNA(L36),NA(),IF(ROW(L36)&lt;$BH$25,AM$18,AM$20))</f>
        <v>#N/A</v>
      </c>
      <c r="Q36" s="25" t="e">
        <f t="shared" si="8"/>
        <v>#N/A</v>
      </c>
      <c r="R36" s="25" t="e">
        <f t="shared" si="9"/>
        <v>#N/A</v>
      </c>
      <c r="S36" s="25" t="e">
        <f t="shared" si="10"/>
        <v>#N/A</v>
      </c>
      <c r="T36" s="26" t="e">
        <f t="shared" si="11"/>
        <v>#N/A</v>
      </c>
      <c r="U36" s="26" t="e">
        <f t="shared" si="12"/>
        <v>#N/A</v>
      </c>
      <c r="V36" s="25" t="e">
        <f t="shared" si="20"/>
        <v>#N/A</v>
      </c>
      <c r="W36" s="25" t="e">
        <f t="shared" si="21"/>
        <v>#N/A</v>
      </c>
      <c r="X36" s="25" t="e">
        <f t="shared" si="22"/>
        <v>#N/A</v>
      </c>
      <c r="Y36" s="25" t="e">
        <f t="shared" si="0"/>
        <v>#N/A</v>
      </c>
      <c r="Z36" s="25" t="e">
        <f t="shared" si="23"/>
        <v>#N/A</v>
      </c>
      <c r="AA36" s="25" t="e">
        <f t="shared" si="24"/>
        <v>#N/A</v>
      </c>
      <c r="AB36" s="25" t="e">
        <f t="shared" si="25"/>
        <v>#N/A</v>
      </c>
      <c r="AC36" s="25" t="e">
        <f>IF(ISNA(L36),NA(),ABS(MAX($B36:K36)-MIN($B36:K36)))</f>
        <v>#N/A</v>
      </c>
      <c r="AD36" s="25" t="e">
        <f t="shared" si="1"/>
        <v>#N/A</v>
      </c>
      <c r="AE36" s="25" t="e">
        <f t="shared" si="13"/>
        <v>#N/A</v>
      </c>
      <c r="AF36" s="25" t="e">
        <f t="shared" si="14"/>
        <v>#N/A</v>
      </c>
      <c r="AG36" s="25" t="e">
        <f t="shared" si="15"/>
        <v>#N/A</v>
      </c>
      <c r="AH36" s="25" t="e">
        <f t="shared" si="16"/>
        <v>#N/A</v>
      </c>
      <c r="AI36" s="25" t="e">
        <f t="shared" si="17"/>
        <v>#N/A</v>
      </c>
      <c r="AJ36" s="25" t="e">
        <f t="shared" si="2"/>
        <v>#N/A</v>
      </c>
      <c r="AK36" s="25">
        <f t="array" ref="AK36">SUM(IF(ISNUMBER($B36:$K36),($B36:$K36-$L36)^2,0))</f>
        <v>0</v>
      </c>
      <c r="AL36" s="25" t="str">
        <f>IF(ISNA(S36),"",STDEV($B36:K36))</f>
        <v/>
      </c>
      <c r="AM36" s="25"/>
      <c r="AN36" s="25"/>
      <c r="AO36" s="25"/>
      <c r="AP36" s="25"/>
      <c r="AQ36" s="25"/>
      <c r="AR36" s="25">
        <v>0.99099999999999999</v>
      </c>
      <c r="AS36" s="25" t="str">
        <f t="shared" si="18"/>
        <v/>
      </c>
      <c r="AT36" s="25" t="e">
        <f t="shared" ca="1" si="3"/>
        <v>#VALUE!</v>
      </c>
    </row>
    <row r="37" spans="1:46" ht="19.600000000000001" customHeight="1">
      <c r="A37" s="23">
        <v>30</v>
      </c>
      <c r="B37" s="53"/>
      <c r="C37" s="53"/>
      <c r="D37" s="53"/>
      <c r="E37" s="53"/>
      <c r="F37" s="53"/>
      <c r="G37" s="16"/>
      <c r="H37" s="17"/>
      <c r="I37" s="17"/>
      <c r="J37" s="17"/>
      <c r="K37" s="17"/>
      <c r="L37" s="24" t="e">
        <f t="shared" si="4"/>
        <v>#N/A</v>
      </c>
      <c r="M37" s="25" t="e">
        <f t="shared" si="5"/>
        <v>#N/A</v>
      </c>
      <c r="N37" s="25" t="e">
        <f t="shared" si="6"/>
        <v>#N/A</v>
      </c>
      <c r="O37" s="25" t="e">
        <f t="shared" si="7"/>
        <v>#N/A</v>
      </c>
      <c r="P37" s="25" t="e">
        <f t="array" ref="P37">IF(ISNA(L37),NA(),IF(ROW(L37)&lt;$BH$25,AM$18,AM$20))</f>
        <v>#N/A</v>
      </c>
      <c r="Q37" s="25" t="e">
        <f t="shared" si="8"/>
        <v>#N/A</v>
      </c>
      <c r="R37" s="25" t="e">
        <f t="shared" si="9"/>
        <v>#N/A</v>
      </c>
      <c r="S37" s="25" t="e">
        <f t="shared" si="10"/>
        <v>#N/A</v>
      </c>
      <c r="T37" s="26" t="e">
        <f t="shared" si="11"/>
        <v>#N/A</v>
      </c>
      <c r="U37" s="26" t="e">
        <f t="shared" si="12"/>
        <v>#N/A</v>
      </c>
      <c r="V37" s="25" t="e">
        <f t="shared" si="20"/>
        <v>#N/A</v>
      </c>
      <c r="W37" s="25" t="e">
        <f t="shared" si="21"/>
        <v>#N/A</v>
      </c>
      <c r="X37" s="25" t="e">
        <f t="shared" si="22"/>
        <v>#N/A</v>
      </c>
      <c r="Y37" s="25" t="e">
        <f t="shared" si="0"/>
        <v>#N/A</v>
      </c>
      <c r="Z37" s="25" t="e">
        <f t="shared" si="23"/>
        <v>#N/A</v>
      </c>
      <c r="AA37" s="25" t="e">
        <f t="shared" si="24"/>
        <v>#N/A</v>
      </c>
      <c r="AB37" s="25" t="e">
        <f t="shared" si="25"/>
        <v>#N/A</v>
      </c>
      <c r="AC37" s="25" t="e">
        <f>IF(ISNA(L37),NA(),ABS(MAX($B37:K37)-MIN($B37:K37)))</f>
        <v>#N/A</v>
      </c>
      <c r="AD37" s="25" t="e">
        <f t="shared" si="1"/>
        <v>#N/A</v>
      </c>
      <c r="AE37" s="25" t="e">
        <f t="shared" si="13"/>
        <v>#N/A</v>
      </c>
      <c r="AF37" s="25" t="e">
        <f t="shared" si="14"/>
        <v>#N/A</v>
      </c>
      <c r="AG37" s="25" t="e">
        <f t="shared" si="15"/>
        <v>#N/A</v>
      </c>
      <c r="AH37" s="25" t="e">
        <f t="shared" si="16"/>
        <v>#N/A</v>
      </c>
      <c r="AI37" s="25" t="e">
        <f t="shared" si="17"/>
        <v>#N/A</v>
      </c>
      <c r="AJ37" s="25" t="e">
        <f t="shared" si="2"/>
        <v>#N/A</v>
      </c>
      <c r="AK37" s="25">
        <f t="array" ref="AK37">SUM(IF(ISNUMBER($B37:$K37),($B37:$K37-$L37)^2,0))</f>
        <v>0</v>
      </c>
      <c r="AL37" s="25" t="str">
        <f>IF(ISNA(S37),"",STDEV($B37:K37))</f>
        <v/>
      </c>
      <c r="AM37" s="25"/>
      <c r="AN37" s="25"/>
      <c r="AO37" s="25"/>
      <c r="AP37" s="25"/>
      <c r="AQ37" s="25"/>
      <c r="AR37" s="25">
        <v>0.99199999999999999</v>
      </c>
      <c r="AS37" s="25" t="str">
        <f t="shared" si="18"/>
        <v/>
      </c>
      <c r="AT37" s="25" t="e">
        <f t="shared" ca="1" si="3"/>
        <v>#VALUE!</v>
      </c>
    </row>
    <row r="38" spans="1:46" ht="19.600000000000001" customHeight="1">
      <c r="A38" s="23">
        <v>31</v>
      </c>
      <c r="B38" s="53"/>
      <c r="C38" s="53"/>
      <c r="D38" s="53"/>
      <c r="E38" s="53"/>
      <c r="F38" s="53"/>
      <c r="G38" s="16"/>
      <c r="H38" s="17"/>
      <c r="I38" s="17"/>
      <c r="J38" s="17"/>
      <c r="K38" s="17"/>
      <c r="L38" s="24" t="e">
        <f t="shared" si="4"/>
        <v>#N/A</v>
      </c>
      <c r="M38" s="25" t="e">
        <f t="shared" si="5"/>
        <v>#N/A</v>
      </c>
      <c r="N38" s="25" t="e">
        <f t="shared" si="6"/>
        <v>#N/A</v>
      </c>
      <c r="O38" s="25" t="e">
        <f t="shared" si="7"/>
        <v>#N/A</v>
      </c>
      <c r="P38" s="25" t="e">
        <f t="array" ref="P38">IF(ISNA(L38),NA(),IF(ROW(L38)&lt;$BH$25,AM$18,AM$20))</f>
        <v>#N/A</v>
      </c>
      <c r="Q38" s="25" t="e">
        <f t="shared" si="8"/>
        <v>#N/A</v>
      </c>
      <c r="R38" s="25" t="e">
        <f t="shared" si="9"/>
        <v>#N/A</v>
      </c>
      <c r="S38" s="25" t="e">
        <f t="shared" si="10"/>
        <v>#N/A</v>
      </c>
      <c r="T38" s="26" t="e">
        <f t="shared" si="11"/>
        <v>#N/A</v>
      </c>
      <c r="U38" s="26" t="e">
        <f t="shared" si="12"/>
        <v>#N/A</v>
      </c>
      <c r="V38" s="25" t="e">
        <f t="shared" si="20"/>
        <v>#N/A</v>
      </c>
      <c r="W38" s="25" t="e">
        <f t="shared" si="21"/>
        <v>#N/A</v>
      </c>
      <c r="X38" s="25" t="e">
        <f t="shared" si="22"/>
        <v>#N/A</v>
      </c>
      <c r="Y38" s="25" t="e">
        <f t="shared" si="0"/>
        <v>#N/A</v>
      </c>
      <c r="Z38" s="25" t="e">
        <f t="shared" si="23"/>
        <v>#N/A</v>
      </c>
      <c r="AA38" s="25" t="e">
        <f t="shared" si="24"/>
        <v>#N/A</v>
      </c>
      <c r="AB38" s="25" t="e">
        <f t="shared" si="25"/>
        <v>#N/A</v>
      </c>
      <c r="AC38" s="25" t="e">
        <f>IF(ISNA(L38),NA(),ABS(MAX($B38:K38)-MIN($B38:K38)))</f>
        <v>#N/A</v>
      </c>
      <c r="AD38" s="25" t="e">
        <f t="shared" si="1"/>
        <v>#N/A</v>
      </c>
      <c r="AE38" s="25" t="e">
        <f t="shared" si="13"/>
        <v>#N/A</v>
      </c>
      <c r="AF38" s="25" t="e">
        <f t="shared" si="14"/>
        <v>#N/A</v>
      </c>
      <c r="AG38" s="25" t="e">
        <f t="shared" si="15"/>
        <v>#N/A</v>
      </c>
      <c r="AH38" s="25" t="e">
        <f t="shared" si="16"/>
        <v>#N/A</v>
      </c>
      <c r="AI38" s="25" t="e">
        <f t="shared" si="17"/>
        <v>#N/A</v>
      </c>
      <c r="AJ38" s="25" t="e">
        <f t="shared" si="2"/>
        <v>#N/A</v>
      </c>
      <c r="AK38" s="25">
        <f t="array" ref="AK38">SUM(IF(ISNUMBER($B38:$K38),($B38:$K38-$L38)^2,0))</f>
        <v>0</v>
      </c>
      <c r="AL38" s="25" t="str">
        <f>IF(ISNA(S38),"",STDEV($B38:K38))</f>
        <v/>
      </c>
      <c r="AM38" s="25"/>
      <c r="AN38" s="25"/>
      <c r="AO38" s="25"/>
      <c r="AP38" s="25"/>
      <c r="AQ38" s="25"/>
      <c r="AR38" s="25">
        <v>0.99199999999999999</v>
      </c>
      <c r="AS38" s="25" t="str">
        <f t="shared" si="18"/>
        <v/>
      </c>
      <c r="AT38" s="25" t="e">
        <f t="shared" ca="1" si="3"/>
        <v>#VALUE!</v>
      </c>
    </row>
    <row r="39" spans="1:46" ht="19.600000000000001" customHeight="1">
      <c r="A39" s="23">
        <v>32</v>
      </c>
      <c r="B39" s="53"/>
      <c r="C39" s="53"/>
      <c r="D39" s="53"/>
      <c r="E39" s="53"/>
      <c r="F39" s="53"/>
      <c r="G39" s="16"/>
      <c r="H39" s="17"/>
      <c r="I39" s="17"/>
      <c r="J39" s="17"/>
      <c r="K39" s="17"/>
      <c r="L39" s="24" t="e">
        <f t="shared" si="4"/>
        <v>#N/A</v>
      </c>
      <c r="M39" s="25" t="e">
        <f t="shared" si="5"/>
        <v>#N/A</v>
      </c>
      <c r="N39" s="25" t="e">
        <f t="shared" si="6"/>
        <v>#N/A</v>
      </c>
      <c r="O39" s="25" t="e">
        <f t="shared" si="7"/>
        <v>#N/A</v>
      </c>
      <c r="P39" s="25" t="e">
        <f t="array" ref="P39">IF(ISNA(L39),NA(),IF(ROW(L39)&lt;$BH$25,AM$18,AM$20))</f>
        <v>#N/A</v>
      </c>
      <c r="Q39" s="25" t="e">
        <f t="shared" si="8"/>
        <v>#N/A</v>
      </c>
      <c r="R39" s="25" t="e">
        <f t="shared" si="9"/>
        <v>#N/A</v>
      </c>
      <c r="S39" s="25" t="e">
        <f t="shared" si="10"/>
        <v>#N/A</v>
      </c>
      <c r="T39" s="26" t="e">
        <f t="shared" si="11"/>
        <v>#N/A</v>
      </c>
      <c r="U39" s="26" t="e">
        <f t="shared" si="12"/>
        <v>#N/A</v>
      </c>
      <c r="V39" s="25" t="e">
        <f t="shared" si="20"/>
        <v>#N/A</v>
      </c>
      <c r="W39" s="25" t="e">
        <f t="shared" si="21"/>
        <v>#N/A</v>
      </c>
      <c r="X39" s="25" t="e">
        <f t="shared" si="22"/>
        <v>#N/A</v>
      </c>
      <c r="Y39" s="25" t="e">
        <f t="shared" si="0"/>
        <v>#N/A</v>
      </c>
      <c r="Z39" s="25" t="e">
        <f t="shared" si="23"/>
        <v>#N/A</v>
      </c>
      <c r="AA39" s="25" t="e">
        <f t="shared" si="24"/>
        <v>#N/A</v>
      </c>
      <c r="AB39" s="25" t="e">
        <f t="shared" si="25"/>
        <v>#N/A</v>
      </c>
      <c r="AC39" s="25" t="e">
        <f>IF(ISNA(L39),NA(),ABS(MAX($B39:K39)-MIN($B39:K39)))</f>
        <v>#N/A</v>
      </c>
      <c r="AD39" s="25" t="e">
        <f t="shared" si="1"/>
        <v>#N/A</v>
      </c>
      <c r="AE39" s="25" t="e">
        <f t="shared" si="13"/>
        <v>#N/A</v>
      </c>
      <c r="AF39" s="25" t="e">
        <f t="shared" si="14"/>
        <v>#N/A</v>
      </c>
      <c r="AG39" s="25" t="e">
        <f t="shared" si="15"/>
        <v>#N/A</v>
      </c>
      <c r="AH39" s="25" t="e">
        <f t="shared" si="16"/>
        <v>#N/A</v>
      </c>
      <c r="AI39" s="25" t="e">
        <f t="shared" si="17"/>
        <v>#N/A</v>
      </c>
      <c r="AJ39" s="25" t="e">
        <f t="shared" si="2"/>
        <v>#N/A</v>
      </c>
      <c r="AK39" s="25">
        <f t="array" ref="AK39">SUM(IF(ISNUMBER($B39:$K39),($B39:$K39-$L39)^2,0))</f>
        <v>0</v>
      </c>
      <c r="AL39" s="25" t="str">
        <f>IF(ISNA(S39),"",STDEV($B39:K39))</f>
        <v/>
      </c>
      <c r="AM39" s="25"/>
      <c r="AN39" s="25"/>
      <c r="AO39" s="25"/>
      <c r="AP39" s="25"/>
      <c r="AQ39" s="25"/>
      <c r="AR39" s="25">
        <v>0.99199999999999999</v>
      </c>
      <c r="AS39" s="25" t="str">
        <f t="shared" si="18"/>
        <v/>
      </c>
      <c r="AT39" s="25" t="e">
        <f t="shared" ca="1" si="3"/>
        <v>#VALUE!</v>
      </c>
    </row>
    <row r="40" spans="1:46" ht="19.600000000000001" customHeight="1">
      <c r="A40" s="23">
        <v>33</v>
      </c>
      <c r="B40" s="53"/>
      <c r="C40" s="53"/>
      <c r="D40" s="53"/>
      <c r="E40" s="53"/>
      <c r="F40" s="53"/>
      <c r="G40" s="16"/>
      <c r="H40" s="17"/>
      <c r="I40" s="17"/>
      <c r="J40" s="17"/>
      <c r="K40" s="17"/>
      <c r="L40" s="24" t="e">
        <f t="shared" si="4"/>
        <v>#N/A</v>
      </c>
      <c r="M40" s="25" t="e">
        <f t="shared" si="5"/>
        <v>#N/A</v>
      </c>
      <c r="N40" s="25" t="e">
        <f t="shared" si="6"/>
        <v>#N/A</v>
      </c>
      <c r="O40" s="25" t="e">
        <f t="shared" si="7"/>
        <v>#N/A</v>
      </c>
      <c r="P40" s="25" t="e">
        <f t="array" ref="P40">IF(ISNA(L40),NA(),IF(ROW(L40)&lt;$BH$25,AM$18,AM$20))</f>
        <v>#N/A</v>
      </c>
      <c r="Q40" s="25" t="e">
        <f t="shared" si="8"/>
        <v>#N/A</v>
      </c>
      <c r="R40" s="25" t="e">
        <f t="shared" si="9"/>
        <v>#N/A</v>
      </c>
      <c r="S40" s="25" t="e">
        <f t="shared" si="10"/>
        <v>#N/A</v>
      </c>
      <c r="T40" s="26" t="e">
        <f t="shared" si="11"/>
        <v>#N/A</v>
      </c>
      <c r="U40" s="26" t="e">
        <f t="shared" si="12"/>
        <v>#N/A</v>
      </c>
      <c r="V40" s="25" t="e">
        <f t="shared" si="20"/>
        <v>#N/A</v>
      </c>
      <c r="W40" s="25" t="e">
        <f t="shared" si="21"/>
        <v>#N/A</v>
      </c>
      <c r="X40" s="25" t="e">
        <f t="shared" si="22"/>
        <v>#N/A</v>
      </c>
      <c r="Y40" s="25" t="e">
        <f t="shared" si="0"/>
        <v>#N/A</v>
      </c>
      <c r="Z40" s="25" t="e">
        <f t="shared" si="23"/>
        <v>#N/A</v>
      </c>
      <c r="AA40" s="25" t="e">
        <f t="shared" si="24"/>
        <v>#N/A</v>
      </c>
      <c r="AB40" s="25" t="e">
        <f t="shared" si="25"/>
        <v>#N/A</v>
      </c>
      <c r="AC40" s="25" t="e">
        <f>IF(ISNA(L40),NA(),ABS(MAX($B40:K40)-MIN($B40:K40)))</f>
        <v>#N/A</v>
      </c>
      <c r="AD40" s="25" t="e">
        <f t="shared" si="1"/>
        <v>#N/A</v>
      </c>
      <c r="AE40" s="25" t="e">
        <f t="shared" si="13"/>
        <v>#N/A</v>
      </c>
      <c r="AF40" s="25" t="e">
        <f t="shared" si="14"/>
        <v>#N/A</v>
      </c>
      <c r="AG40" s="25" t="e">
        <f t="shared" si="15"/>
        <v>#N/A</v>
      </c>
      <c r="AH40" s="25" t="e">
        <f t="shared" si="16"/>
        <v>#N/A</v>
      </c>
      <c r="AI40" s="25" t="e">
        <f t="shared" si="17"/>
        <v>#N/A</v>
      </c>
      <c r="AJ40" s="25" t="e">
        <f t="shared" si="2"/>
        <v>#N/A</v>
      </c>
      <c r="AK40" s="25">
        <f t="array" ref="AK40">SUM(IF(ISNUMBER($B40:$K40),($B40:$K40-$L40)^2,0))</f>
        <v>0</v>
      </c>
      <c r="AL40" s="25" t="str">
        <f>IF(ISNA(S40),"",STDEV($B40:K40))</f>
        <v/>
      </c>
      <c r="AM40" s="25"/>
      <c r="AN40" s="25"/>
      <c r="AO40" s="25"/>
      <c r="AP40" s="25"/>
      <c r="AQ40" s="25"/>
      <c r="AR40" s="25">
        <v>0.99199999999999999</v>
      </c>
      <c r="AS40" s="25" t="str">
        <f t="shared" si="18"/>
        <v/>
      </c>
      <c r="AT40" s="25" t="e">
        <f t="shared" ca="1" si="3"/>
        <v>#VALUE!</v>
      </c>
    </row>
    <row r="41" spans="1:46" ht="19.600000000000001" customHeight="1">
      <c r="A41" s="23">
        <v>34</v>
      </c>
      <c r="B41" s="53"/>
      <c r="C41" s="53"/>
      <c r="D41" s="53"/>
      <c r="E41" s="53"/>
      <c r="F41" s="53"/>
      <c r="G41" s="16"/>
      <c r="H41" s="17"/>
      <c r="I41" s="17"/>
      <c r="J41" s="17"/>
      <c r="K41" s="17"/>
      <c r="L41" s="24" t="e">
        <f t="shared" si="4"/>
        <v>#N/A</v>
      </c>
      <c r="M41" s="25" t="e">
        <f t="shared" si="5"/>
        <v>#N/A</v>
      </c>
      <c r="N41" s="25" t="e">
        <f t="shared" si="6"/>
        <v>#N/A</v>
      </c>
      <c r="O41" s="25" t="e">
        <f t="shared" si="7"/>
        <v>#N/A</v>
      </c>
      <c r="P41" s="25" t="e">
        <f t="array" ref="P41">IF(ISNA(L41),NA(),IF(ROW(L41)&lt;$BH$25,AM$18,AM$20))</f>
        <v>#N/A</v>
      </c>
      <c r="Q41" s="25" t="e">
        <f t="shared" si="8"/>
        <v>#N/A</v>
      </c>
      <c r="R41" s="25" t="e">
        <f t="shared" si="9"/>
        <v>#N/A</v>
      </c>
      <c r="S41" s="25" t="e">
        <f t="shared" si="10"/>
        <v>#N/A</v>
      </c>
      <c r="T41" s="26" t="e">
        <f t="shared" si="11"/>
        <v>#N/A</v>
      </c>
      <c r="U41" s="26" t="e">
        <f t="shared" si="12"/>
        <v>#N/A</v>
      </c>
      <c r="V41" s="25" t="e">
        <f t="shared" si="20"/>
        <v>#N/A</v>
      </c>
      <c r="W41" s="25" t="e">
        <f t="shared" si="21"/>
        <v>#N/A</v>
      </c>
      <c r="X41" s="25" t="e">
        <f t="shared" si="22"/>
        <v>#N/A</v>
      </c>
      <c r="Y41" s="25" t="e">
        <f t="shared" si="0"/>
        <v>#N/A</v>
      </c>
      <c r="Z41" s="25" t="e">
        <f t="shared" si="23"/>
        <v>#N/A</v>
      </c>
      <c r="AA41" s="25" t="e">
        <f t="shared" si="24"/>
        <v>#N/A</v>
      </c>
      <c r="AB41" s="25" t="e">
        <f t="shared" si="25"/>
        <v>#N/A</v>
      </c>
      <c r="AC41" s="25" t="e">
        <f>IF(ISNA(L41),NA(),ABS(MAX($B41:K41)-MIN($B41:K41)))</f>
        <v>#N/A</v>
      </c>
      <c r="AD41" s="25" t="e">
        <f t="shared" si="1"/>
        <v>#N/A</v>
      </c>
      <c r="AE41" s="25" t="e">
        <f t="shared" si="13"/>
        <v>#N/A</v>
      </c>
      <c r="AF41" s="25" t="e">
        <f t="shared" si="14"/>
        <v>#N/A</v>
      </c>
      <c r="AG41" s="25" t="e">
        <f t="shared" si="15"/>
        <v>#N/A</v>
      </c>
      <c r="AH41" s="25" t="e">
        <f t="shared" si="16"/>
        <v>#N/A</v>
      </c>
      <c r="AI41" s="25" t="e">
        <f t="shared" si="17"/>
        <v>#N/A</v>
      </c>
      <c r="AJ41" s="25" t="e">
        <f t="shared" si="2"/>
        <v>#N/A</v>
      </c>
      <c r="AK41" s="25">
        <f t="array" ref="AK41">SUM(IF(ISNUMBER($B41:$K41),($B41:$K41-$L41)^2,0))</f>
        <v>0</v>
      </c>
      <c r="AL41" s="25" t="str">
        <f>IF(ISNA(S41),"",STDEV($B41:K41))</f>
        <v/>
      </c>
      <c r="AM41" s="25"/>
      <c r="AN41" s="25"/>
      <c r="AO41" s="25"/>
      <c r="AP41" s="25"/>
      <c r="AQ41" s="25"/>
      <c r="AR41" s="25">
        <v>0.99299999999999999</v>
      </c>
      <c r="AS41" s="25" t="str">
        <f t="shared" si="18"/>
        <v/>
      </c>
      <c r="AT41" s="25" t="e">
        <f t="shared" ca="1" si="3"/>
        <v>#VALUE!</v>
      </c>
    </row>
    <row r="42" spans="1:46" ht="19.600000000000001" customHeight="1">
      <c r="A42" s="23">
        <v>35</v>
      </c>
      <c r="B42" s="53"/>
      <c r="C42" s="53"/>
      <c r="D42" s="53"/>
      <c r="E42" s="53"/>
      <c r="F42" s="53"/>
      <c r="G42" s="16"/>
      <c r="H42" s="17"/>
      <c r="I42" s="17"/>
      <c r="J42" s="17"/>
      <c r="K42" s="17"/>
      <c r="L42" s="24" t="e">
        <f t="shared" si="4"/>
        <v>#N/A</v>
      </c>
      <c r="M42" s="25" t="e">
        <f t="shared" si="5"/>
        <v>#N/A</v>
      </c>
      <c r="N42" s="25" t="e">
        <f t="shared" si="6"/>
        <v>#N/A</v>
      </c>
      <c r="O42" s="25" t="e">
        <f t="shared" si="7"/>
        <v>#N/A</v>
      </c>
      <c r="P42" s="25" t="e">
        <f t="array" ref="P42">IF(ISNA(L42),NA(),IF(ROW(L42)&lt;$BH$25,AM$18,AM$20))</f>
        <v>#N/A</v>
      </c>
      <c r="Q42" s="25" t="e">
        <f t="shared" si="8"/>
        <v>#N/A</v>
      </c>
      <c r="R42" s="25" t="e">
        <f t="shared" si="9"/>
        <v>#N/A</v>
      </c>
      <c r="S42" s="25" t="e">
        <f t="shared" si="10"/>
        <v>#N/A</v>
      </c>
      <c r="T42" s="26" t="e">
        <f t="shared" si="11"/>
        <v>#N/A</v>
      </c>
      <c r="U42" s="26" t="e">
        <f t="shared" si="12"/>
        <v>#N/A</v>
      </c>
      <c r="V42" s="25" t="e">
        <f t="shared" si="20"/>
        <v>#N/A</v>
      </c>
      <c r="W42" s="25" t="e">
        <f t="shared" si="21"/>
        <v>#N/A</v>
      </c>
      <c r="X42" s="25" t="e">
        <f t="shared" si="22"/>
        <v>#N/A</v>
      </c>
      <c r="Y42" s="25" t="e">
        <f t="shared" si="0"/>
        <v>#N/A</v>
      </c>
      <c r="Z42" s="25" t="e">
        <f t="shared" si="23"/>
        <v>#N/A</v>
      </c>
      <c r="AA42" s="25" t="e">
        <f t="shared" si="24"/>
        <v>#N/A</v>
      </c>
      <c r="AB42" s="25" t="e">
        <f t="shared" si="25"/>
        <v>#N/A</v>
      </c>
      <c r="AC42" s="25" t="e">
        <f>IF(ISNA(L42),NA(),ABS(MAX($B42:K42)-MIN($B42:K42)))</f>
        <v>#N/A</v>
      </c>
      <c r="AD42" s="25" t="e">
        <f t="shared" si="1"/>
        <v>#N/A</v>
      </c>
      <c r="AE42" s="25" t="e">
        <f t="shared" si="13"/>
        <v>#N/A</v>
      </c>
      <c r="AF42" s="25" t="e">
        <f t="shared" si="14"/>
        <v>#N/A</v>
      </c>
      <c r="AG42" s="25" t="e">
        <f t="shared" si="15"/>
        <v>#N/A</v>
      </c>
      <c r="AH42" s="25" t="e">
        <f t="shared" si="16"/>
        <v>#N/A</v>
      </c>
      <c r="AI42" s="25" t="e">
        <f t="shared" si="17"/>
        <v>#N/A</v>
      </c>
      <c r="AJ42" s="25" t="e">
        <f t="shared" si="2"/>
        <v>#N/A</v>
      </c>
      <c r="AK42" s="25">
        <f t="array" ref="AK42">SUM(IF(ISNUMBER($B42:$K42),($B42:$K42-$L42)^2,0))</f>
        <v>0</v>
      </c>
      <c r="AL42" s="25" t="str">
        <f>IF(ISNA(S42),"",STDEV($B42:K42))</f>
        <v/>
      </c>
      <c r="AM42" s="25"/>
      <c r="AN42" s="25"/>
      <c r="AO42" s="25"/>
      <c r="AP42" s="25"/>
      <c r="AQ42" s="25"/>
      <c r="AR42" s="25">
        <v>0.99299999999999999</v>
      </c>
      <c r="AS42" s="25" t="str">
        <f t="shared" si="18"/>
        <v/>
      </c>
      <c r="AT42" s="25" t="e">
        <f t="shared" ca="1" si="3"/>
        <v>#VALUE!</v>
      </c>
    </row>
    <row r="43" spans="1:46" ht="19.600000000000001" customHeight="1">
      <c r="A43" s="23">
        <v>36</v>
      </c>
      <c r="B43" s="53"/>
      <c r="C43" s="53"/>
      <c r="D43" s="53"/>
      <c r="E43" s="53"/>
      <c r="F43" s="53"/>
      <c r="G43" s="16"/>
      <c r="H43" s="17"/>
      <c r="I43" s="17"/>
      <c r="J43" s="17"/>
      <c r="K43" s="17"/>
      <c r="L43" s="24" t="e">
        <f t="shared" si="4"/>
        <v>#N/A</v>
      </c>
      <c r="M43" s="25" t="e">
        <f t="shared" si="5"/>
        <v>#N/A</v>
      </c>
      <c r="N43" s="25" t="e">
        <f t="shared" si="6"/>
        <v>#N/A</v>
      </c>
      <c r="O43" s="25" t="e">
        <f t="shared" si="7"/>
        <v>#N/A</v>
      </c>
      <c r="P43" s="25" t="e">
        <f t="array" ref="P43">IF(ISNA(L43),NA(),IF(ROW(L43)&lt;$BH$25,AM$18,AM$20))</f>
        <v>#N/A</v>
      </c>
      <c r="Q43" s="25" t="e">
        <f t="shared" si="8"/>
        <v>#N/A</v>
      </c>
      <c r="R43" s="25" t="e">
        <f t="shared" si="9"/>
        <v>#N/A</v>
      </c>
      <c r="S43" s="25" t="e">
        <f t="shared" si="10"/>
        <v>#N/A</v>
      </c>
      <c r="T43" s="26" t="e">
        <f t="shared" si="11"/>
        <v>#N/A</v>
      </c>
      <c r="U43" s="26" t="e">
        <f t="shared" si="12"/>
        <v>#N/A</v>
      </c>
      <c r="V43" s="25" t="e">
        <f t="shared" si="20"/>
        <v>#N/A</v>
      </c>
      <c r="W43" s="25" t="e">
        <f t="shared" si="21"/>
        <v>#N/A</v>
      </c>
      <c r="X43" s="25" t="e">
        <f t="shared" si="22"/>
        <v>#N/A</v>
      </c>
      <c r="Y43" s="25" t="e">
        <f t="shared" si="0"/>
        <v>#N/A</v>
      </c>
      <c r="Z43" s="25" t="e">
        <f t="shared" si="23"/>
        <v>#N/A</v>
      </c>
      <c r="AA43" s="25" t="e">
        <f t="shared" si="24"/>
        <v>#N/A</v>
      </c>
      <c r="AB43" s="25" t="e">
        <f t="shared" si="25"/>
        <v>#N/A</v>
      </c>
      <c r="AC43" s="25" t="e">
        <f>IF(ISNA(L43),NA(),ABS(MAX($B43:K43)-MIN($B43:K43)))</f>
        <v>#N/A</v>
      </c>
      <c r="AD43" s="25" t="e">
        <f t="shared" si="1"/>
        <v>#N/A</v>
      </c>
      <c r="AE43" s="25" t="e">
        <f t="shared" si="13"/>
        <v>#N/A</v>
      </c>
      <c r="AF43" s="25" t="e">
        <f t="shared" si="14"/>
        <v>#N/A</v>
      </c>
      <c r="AG43" s="25" t="e">
        <f t="shared" si="15"/>
        <v>#N/A</v>
      </c>
      <c r="AH43" s="25" t="e">
        <f t="shared" si="16"/>
        <v>#N/A</v>
      </c>
      <c r="AI43" s="25" t="e">
        <f t="shared" si="17"/>
        <v>#N/A</v>
      </c>
      <c r="AJ43" s="25" t="e">
        <f t="shared" si="2"/>
        <v>#N/A</v>
      </c>
      <c r="AK43" s="25">
        <f t="array" ref="AK43">SUM(IF(ISNUMBER($B43:$K43),($B43:$K43-$L43)^2,0))</f>
        <v>0</v>
      </c>
      <c r="AL43" s="25" t="str">
        <f>IF(ISNA(S43),"",STDEV($B43:K43))</f>
        <v/>
      </c>
      <c r="AM43" s="25"/>
      <c r="AN43" s="25"/>
      <c r="AO43" s="25"/>
      <c r="AP43" s="25"/>
      <c r="AQ43" s="25"/>
      <c r="AR43" s="25">
        <v>0.99299999999999999</v>
      </c>
      <c r="AS43" s="25" t="str">
        <f t="shared" si="18"/>
        <v/>
      </c>
      <c r="AT43" s="25" t="e">
        <f t="shared" ca="1" si="3"/>
        <v>#VALUE!</v>
      </c>
    </row>
    <row r="44" spans="1:46" ht="19.600000000000001" customHeight="1">
      <c r="A44" s="23">
        <v>37</v>
      </c>
      <c r="B44" s="53"/>
      <c r="C44" s="53"/>
      <c r="D44" s="53"/>
      <c r="E44" s="53"/>
      <c r="F44" s="53"/>
      <c r="G44" s="16"/>
      <c r="H44" s="17"/>
      <c r="I44" s="17"/>
      <c r="J44" s="17"/>
      <c r="K44" s="17"/>
      <c r="L44" s="24" t="e">
        <f t="shared" si="4"/>
        <v>#N/A</v>
      </c>
      <c r="M44" s="25" t="e">
        <f t="shared" si="5"/>
        <v>#N/A</v>
      </c>
      <c r="N44" s="25" t="e">
        <f t="shared" si="6"/>
        <v>#N/A</v>
      </c>
      <c r="O44" s="25" t="e">
        <f t="shared" si="7"/>
        <v>#N/A</v>
      </c>
      <c r="P44" s="25" t="e">
        <f t="array" ref="P44">IF(ISNA(L44),NA(),IF(ROW(L44)&lt;$BH$25,AM$18,AM$20))</f>
        <v>#N/A</v>
      </c>
      <c r="Q44" s="25" t="e">
        <f t="shared" si="8"/>
        <v>#N/A</v>
      </c>
      <c r="R44" s="25" t="e">
        <f t="shared" si="9"/>
        <v>#N/A</v>
      </c>
      <c r="S44" s="25" t="e">
        <f t="shared" si="10"/>
        <v>#N/A</v>
      </c>
      <c r="T44" s="26" t="e">
        <f t="shared" si="11"/>
        <v>#N/A</v>
      </c>
      <c r="U44" s="26" t="e">
        <f t="shared" si="12"/>
        <v>#N/A</v>
      </c>
      <c r="V44" s="25" t="e">
        <f t="shared" si="20"/>
        <v>#N/A</v>
      </c>
      <c r="W44" s="25" t="e">
        <f t="shared" si="21"/>
        <v>#N/A</v>
      </c>
      <c r="X44" s="25" t="e">
        <f t="shared" si="22"/>
        <v>#N/A</v>
      </c>
      <c r="Y44" s="25" t="e">
        <f t="shared" si="0"/>
        <v>#N/A</v>
      </c>
      <c r="Z44" s="25" t="e">
        <f t="shared" si="23"/>
        <v>#N/A</v>
      </c>
      <c r="AA44" s="25" t="e">
        <f t="shared" si="24"/>
        <v>#N/A</v>
      </c>
      <c r="AB44" s="25" t="e">
        <f t="shared" si="25"/>
        <v>#N/A</v>
      </c>
      <c r="AC44" s="25" t="e">
        <f>IF(ISNA(L44),NA(),ABS(MAX($B44:K44)-MIN($B44:K44)))</f>
        <v>#N/A</v>
      </c>
      <c r="AD44" s="25" t="e">
        <f t="shared" si="1"/>
        <v>#N/A</v>
      </c>
      <c r="AE44" s="25" t="e">
        <f t="shared" si="13"/>
        <v>#N/A</v>
      </c>
      <c r="AF44" s="25" t="e">
        <f t="shared" si="14"/>
        <v>#N/A</v>
      </c>
      <c r="AG44" s="25" t="e">
        <f t="shared" si="15"/>
        <v>#N/A</v>
      </c>
      <c r="AH44" s="25" t="e">
        <f t="shared" si="16"/>
        <v>#N/A</v>
      </c>
      <c r="AI44" s="25" t="e">
        <f t="shared" si="17"/>
        <v>#N/A</v>
      </c>
      <c r="AJ44" s="25" t="e">
        <f t="shared" si="2"/>
        <v>#N/A</v>
      </c>
      <c r="AK44" s="25">
        <f t="array" ref="AK44">SUM(IF(ISNUMBER($B44:$K44),($B44:$K44-$L44)^2,0))</f>
        <v>0</v>
      </c>
      <c r="AL44" s="25" t="str">
        <f>IF(ISNA(S44),"",STDEV($B44:K44))</f>
        <v/>
      </c>
      <c r="AM44" s="25"/>
      <c r="AN44" s="25"/>
      <c r="AO44" s="25"/>
      <c r="AP44" s="25"/>
      <c r="AQ44" s="25"/>
      <c r="AR44" s="25">
        <v>0.99299999999999999</v>
      </c>
      <c r="AS44" s="25" t="str">
        <f t="shared" si="18"/>
        <v/>
      </c>
      <c r="AT44" s="25" t="e">
        <f t="shared" ca="1" si="3"/>
        <v>#VALUE!</v>
      </c>
    </row>
    <row r="45" spans="1:46" ht="19.600000000000001" customHeight="1">
      <c r="A45" s="23">
        <v>38</v>
      </c>
      <c r="B45" s="53"/>
      <c r="C45" s="53"/>
      <c r="D45" s="53"/>
      <c r="E45" s="53"/>
      <c r="F45" s="53"/>
      <c r="G45" s="16"/>
      <c r="H45" s="17"/>
      <c r="I45" s="17"/>
      <c r="J45" s="17"/>
      <c r="K45" s="17"/>
      <c r="L45" s="24" t="e">
        <f t="shared" si="4"/>
        <v>#N/A</v>
      </c>
      <c r="M45" s="25" t="e">
        <f t="shared" si="5"/>
        <v>#N/A</v>
      </c>
      <c r="N45" s="25" t="e">
        <f t="shared" si="6"/>
        <v>#N/A</v>
      </c>
      <c r="O45" s="25" t="e">
        <f t="shared" si="7"/>
        <v>#N/A</v>
      </c>
      <c r="P45" s="25" t="e">
        <f t="array" ref="P45">IF(ISNA(L45),NA(),IF(ROW(L45)&lt;$BH$25,AM$18,AM$20))</f>
        <v>#N/A</v>
      </c>
      <c r="Q45" s="25" t="e">
        <f t="shared" si="8"/>
        <v>#N/A</v>
      </c>
      <c r="R45" s="25" t="e">
        <f t="shared" si="9"/>
        <v>#N/A</v>
      </c>
      <c r="S45" s="25" t="e">
        <f t="shared" si="10"/>
        <v>#N/A</v>
      </c>
      <c r="T45" s="26" t="e">
        <f t="shared" si="11"/>
        <v>#N/A</v>
      </c>
      <c r="U45" s="26" t="e">
        <f t="shared" si="12"/>
        <v>#N/A</v>
      </c>
      <c r="V45" s="25" t="e">
        <f t="shared" si="20"/>
        <v>#N/A</v>
      </c>
      <c r="W45" s="25" t="e">
        <f t="shared" si="21"/>
        <v>#N/A</v>
      </c>
      <c r="X45" s="25" t="e">
        <f t="shared" si="22"/>
        <v>#N/A</v>
      </c>
      <c r="Y45" s="25" t="e">
        <f t="shared" si="0"/>
        <v>#N/A</v>
      </c>
      <c r="Z45" s="25" t="e">
        <f t="shared" si="23"/>
        <v>#N/A</v>
      </c>
      <c r="AA45" s="25" t="e">
        <f t="shared" si="24"/>
        <v>#N/A</v>
      </c>
      <c r="AB45" s="25" t="e">
        <f t="shared" si="25"/>
        <v>#N/A</v>
      </c>
      <c r="AC45" s="25" t="e">
        <f>IF(ISNA(L45),NA(),ABS(MAX($B45:K45)-MIN($B45:K45)))</f>
        <v>#N/A</v>
      </c>
      <c r="AD45" s="25" t="e">
        <f t="shared" si="1"/>
        <v>#N/A</v>
      </c>
      <c r="AE45" s="25" t="e">
        <f t="shared" si="13"/>
        <v>#N/A</v>
      </c>
      <c r="AF45" s="25" t="e">
        <f t="shared" si="14"/>
        <v>#N/A</v>
      </c>
      <c r="AG45" s="25" t="e">
        <f t="shared" si="15"/>
        <v>#N/A</v>
      </c>
      <c r="AH45" s="25" t="e">
        <f t="shared" si="16"/>
        <v>#N/A</v>
      </c>
      <c r="AI45" s="25" t="e">
        <f t="shared" si="17"/>
        <v>#N/A</v>
      </c>
      <c r="AJ45" s="25" t="e">
        <f t="shared" si="2"/>
        <v>#N/A</v>
      </c>
      <c r="AK45" s="25">
        <f t="array" ref="AK45">SUM(IF(ISNUMBER($B45:$K45),($B45:$K45-$L45)^2,0))</f>
        <v>0</v>
      </c>
      <c r="AL45" s="25" t="str">
        <f>IF(ISNA(S45),"",STDEV($B45:K45))</f>
        <v/>
      </c>
      <c r="AM45" s="25"/>
      <c r="AN45" s="25"/>
      <c r="AO45" s="25"/>
      <c r="AP45" s="25"/>
      <c r="AQ45" s="25"/>
      <c r="AR45" s="25">
        <v>0.99299999999999999</v>
      </c>
      <c r="AS45" s="25" t="str">
        <f t="shared" si="18"/>
        <v/>
      </c>
      <c r="AT45" s="25" t="e">
        <f t="shared" ca="1" si="3"/>
        <v>#VALUE!</v>
      </c>
    </row>
    <row r="46" spans="1:46" ht="19.600000000000001" customHeight="1">
      <c r="A46" s="23">
        <v>39</v>
      </c>
      <c r="B46" s="53"/>
      <c r="C46" s="53"/>
      <c r="D46" s="53"/>
      <c r="E46" s="53"/>
      <c r="F46" s="53"/>
      <c r="G46" s="16"/>
      <c r="H46" s="17"/>
      <c r="I46" s="17"/>
      <c r="J46" s="17"/>
      <c r="K46" s="17"/>
      <c r="L46" s="24" t="e">
        <f t="shared" si="4"/>
        <v>#N/A</v>
      </c>
      <c r="M46" s="25" t="e">
        <f t="shared" si="5"/>
        <v>#N/A</v>
      </c>
      <c r="N46" s="25" t="e">
        <f t="shared" si="6"/>
        <v>#N/A</v>
      </c>
      <c r="O46" s="25" t="e">
        <f t="shared" si="7"/>
        <v>#N/A</v>
      </c>
      <c r="P46" s="25" t="e">
        <f t="array" ref="P46">IF(ISNA(L46),NA(),IF(ROW(L46)&lt;$BH$25,AM$18,AM$20))</f>
        <v>#N/A</v>
      </c>
      <c r="Q46" s="25" t="e">
        <f t="shared" si="8"/>
        <v>#N/A</v>
      </c>
      <c r="R46" s="25" t="e">
        <f t="shared" si="9"/>
        <v>#N/A</v>
      </c>
      <c r="S46" s="25" t="e">
        <f t="shared" si="10"/>
        <v>#N/A</v>
      </c>
      <c r="T46" s="26" t="e">
        <f t="shared" si="11"/>
        <v>#N/A</v>
      </c>
      <c r="U46" s="26" t="e">
        <f t="shared" si="12"/>
        <v>#N/A</v>
      </c>
      <c r="V46" s="25" t="e">
        <f t="shared" si="20"/>
        <v>#N/A</v>
      </c>
      <c r="W46" s="25" t="e">
        <f t="shared" si="21"/>
        <v>#N/A</v>
      </c>
      <c r="X46" s="25" t="e">
        <f t="shared" si="22"/>
        <v>#N/A</v>
      </c>
      <c r="Y46" s="25" t="e">
        <f t="shared" si="0"/>
        <v>#N/A</v>
      </c>
      <c r="Z46" s="25" t="e">
        <f t="shared" si="23"/>
        <v>#N/A</v>
      </c>
      <c r="AA46" s="25" t="e">
        <f t="shared" si="24"/>
        <v>#N/A</v>
      </c>
      <c r="AB46" s="25" t="e">
        <f t="shared" si="25"/>
        <v>#N/A</v>
      </c>
      <c r="AC46" s="25" t="e">
        <f>IF(ISNA(L46),NA(),ABS(MAX($B46:K46)-MIN($B46:K46)))</f>
        <v>#N/A</v>
      </c>
      <c r="AD46" s="25" t="e">
        <f t="shared" si="1"/>
        <v>#N/A</v>
      </c>
      <c r="AE46" s="25" t="e">
        <f t="shared" si="13"/>
        <v>#N/A</v>
      </c>
      <c r="AF46" s="25" t="e">
        <f t="shared" si="14"/>
        <v>#N/A</v>
      </c>
      <c r="AG46" s="25" t="e">
        <f t="shared" si="15"/>
        <v>#N/A</v>
      </c>
      <c r="AH46" s="25" t="e">
        <f t="shared" si="16"/>
        <v>#N/A</v>
      </c>
      <c r="AI46" s="25" t="e">
        <f t="shared" si="17"/>
        <v>#N/A</v>
      </c>
      <c r="AJ46" s="25" t="e">
        <f t="shared" si="2"/>
        <v>#N/A</v>
      </c>
      <c r="AK46" s="25">
        <f t="array" ref="AK46">SUM(IF(ISNUMBER($B46:$K46),($B46:$K46-$L46)^2,0))</f>
        <v>0</v>
      </c>
      <c r="AL46" s="25" t="str">
        <f>IF(ISNA(S46),"",STDEV($B46:K46))</f>
        <v/>
      </c>
      <c r="AM46" s="25"/>
      <c r="AN46" s="25"/>
      <c r="AO46" s="25"/>
      <c r="AP46" s="25"/>
      <c r="AQ46" s="25"/>
      <c r="AR46" s="25">
        <v>0.99399999999999999</v>
      </c>
      <c r="AS46" s="25" t="str">
        <f t="shared" si="18"/>
        <v/>
      </c>
      <c r="AT46" s="25" t="e">
        <f t="shared" ca="1" si="3"/>
        <v>#VALUE!</v>
      </c>
    </row>
    <row r="47" spans="1:46" ht="19.600000000000001" customHeight="1">
      <c r="A47" s="23">
        <v>40</v>
      </c>
      <c r="B47" s="53"/>
      <c r="C47" s="53"/>
      <c r="D47" s="53"/>
      <c r="E47" s="53"/>
      <c r="F47" s="53"/>
      <c r="G47" s="16"/>
      <c r="H47" s="17"/>
      <c r="I47" s="17"/>
      <c r="J47" s="17"/>
      <c r="K47" s="17"/>
      <c r="L47" s="24" t="e">
        <f t="shared" si="4"/>
        <v>#N/A</v>
      </c>
      <c r="M47" s="25" t="e">
        <f t="shared" si="5"/>
        <v>#N/A</v>
      </c>
      <c r="N47" s="25" t="e">
        <f t="shared" si="6"/>
        <v>#N/A</v>
      </c>
      <c r="O47" s="25" t="e">
        <f t="shared" si="7"/>
        <v>#N/A</v>
      </c>
      <c r="P47" s="25" t="e">
        <f t="array" ref="P47">IF(ISNA(L47),NA(),IF(ROW(L47)&lt;$BH$25,AM$18,AM$20))</f>
        <v>#N/A</v>
      </c>
      <c r="Q47" s="25" t="e">
        <f t="shared" si="8"/>
        <v>#N/A</v>
      </c>
      <c r="R47" s="25" t="e">
        <f t="shared" si="9"/>
        <v>#N/A</v>
      </c>
      <c r="S47" s="25" t="e">
        <f t="shared" si="10"/>
        <v>#N/A</v>
      </c>
      <c r="T47" s="26" t="e">
        <f t="shared" si="11"/>
        <v>#N/A</v>
      </c>
      <c r="U47" s="26" t="e">
        <f t="shared" si="12"/>
        <v>#N/A</v>
      </c>
      <c r="V47" s="25" t="e">
        <f t="shared" si="20"/>
        <v>#N/A</v>
      </c>
      <c r="W47" s="25" t="e">
        <f t="shared" si="21"/>
        <v>#N/A</v>
      </c>
      <c r="X47" s="25" t="e">
        <f t="shared" si="22"/>
        <v>#N/A</v>
      </c>
      <c r="Y47" s="25" t="e">
        <f t="shared" si="0"/>
        <v>#N/A</v>
      </c>
      <c r="Z47" s="25" t="e">
        <f t="shared" si="23"/>
        <v>#N/A</v>
      </c>
      <c r="AA47" s="25" t="e">
        <f t="shared" si="24"/>
        <v>#N/A</v>
      </c>
      <c r="AB47" s="25" t="e">
        <f t="shared" si="25"/>
        <v>#N/A</v>
      </c>
      <c r="AC47" s="25" t="e">
        <f>IF(ISNA(L47),NA(),ABS(MAX($B47:K47)-MIN($B47:K47)))</f>
        <v>#N/A</v>
      </c>
      <c r="AD47" s="25" t="e">
        <f t="shared" si="1"/>
        <v>#N/A</v>
      </c>
      <c r="AE47" s="25" t="e">
        <f t="shared" si="13"/>
        <v>#N/A</v>
      </c>
      <c r="AF47" s="25" t="e">
        <f t="shared" si="14"/>
        <v>#N/A</v>
      </c>
      <c r="AG47" s="25" t="e">
        <f t="shared" si="15"/>
        <v>#N/A</v>
      </c>
      <c r="AH47" s="25" t="e">
        <f t="shared" si="16"/>
        <v>#N/A</v>
      </c>
      <c r="AI47" s="25" t="e">
        <f t="shared" si="17"/>
        <v>#N/A</v>
      </c>
      <c r="AJ47" s="25" t="e">
        <f t="shared" si="2"/>
        <v>#N/A</v>
      </c>
      <c r="AK47" s="25">
        <f t="array" ref="AK47">SUM(IF(ISNUMBER($B47:$K47),($B47:$K47-$L47)^2,0))</f>
        <v>0</v>
      </c>
      <c r="AL47" s="25" t="str">
        <f>IF(ISNA(S47),"",STDEV($B47:K47))</f>
        <v/>
      </c>
      <c r="AM47" s="25"/>
      <c r="AN47" s="25"/>
      <c r="AO47" s="25"/>
      <c r="AP47" s="25"/>
      <c r="AQ47" s="25"/>
      <c r="AR47" s="25">
        <v>0.99399999999999999</v>
      </c>
      <c r="AS47" s="25" t="str">
        <f t="shared" si="18"/>
        <v/>
      </c>
      <c r="AT47" s="25" t="e">
        <f t="shared" ca="1" si="3"/>
        <v>#VALUE!</v>
      </c>
    </row>
    <row r="48" spans="1:46" ht="19.600000000000001" customHeight="1">
      <c r="A48" s="23">
        <v>41</v>
      </c>
      <c r="B48" s="53"/>
      <c r="C48" s="53"/>
      <c r="D48" s="53"/>
      <c r="E48" s="53"/>
      <c r="F48" s="53"/>
      <c r="G48" s="16"/>
      <c r="H48" s="17"/>
      <c r="I48" s="17"/>
      <c r="J48" s="17"/>
      <c r="K48" s="17"/>
      <c r="L48" s="24" t="e">
        <f t="shared" si="4"/>
        <v>#N/A</v>
      </c>
      <c r="M48" s="25" t="e">
        <f t="shared" si="5"/>
        <v>#N/A</v>
      </c>
      <c r="N48" s="25" t="e">
        <f t="shared" si="6"/>
        <v>#N/A</v>
      </c>
      <c r="O48" s="25" t="e">
        <f t="shared" si="7"/>
        <v>#N/A</v>
      </c>
      <c r="P48" s="25" t="e">
        <f t="array" ref="P48">IF(ISNA(L48),NA(),IF(ROW(L48)&lt;$BH$25,AM$18,AM$20))</f>
        <v>#N/A</v>
      </c>
      <c r="Q48" s="25" t="e">
        <f t="shared" si="8"/>
        <v>#N/A</v>
      </c>
      <c r="R48" s="25" t="e">
        <f t="shared" si="9"/>
        <v>#N/A</v>
      </c>
      <c r="S48" s="25" t="e">
        <f t="shared" si="10"/>
        <v>#N/A</v>
      </c>
      <c r="T48" s="26" t="e">
        <f t="shared" si="11"/>
        <v>#N/A</v>
      </c>
      <c r="U48" s="26" t="e">
        <f t="shared" si="12"/>
        <v>#N/A</v>
      </c>
      <c r="V48" s="25" t="e">
        <f t="shared" si="20"/>
        <v>#N/A</v>
      </c>
      <c r="W48" s="25" t="e">
        <f t="shared" si="21"/>
        <v>#N/A</v>
      </c>
      <c r="X48" s="25" t="e">
        <f t="shared" si="22"/>
        <v>#N/A</v>
      </c>
      <c r="Y48" s="25" t="e">
        <f t="shared" si="0"/>
        <v>#N/A</v>
      </c>
      <c r="Z48" s="25" t="e">
        <f t="shared" si="23"/>
        <v>#N/A</v>
      </c>
      <c r="AA48" s="25" t="e">
        <f t="shared" si="24"/>
        <v>#N/A</v>
      </c>
      <c r="AB48" s="25" t="e">
        <f t="shared" si="25"/>
        <v>#N/A</v>
      </c>
      <c r="AC48" s="25" t="e">
        <f>IF(ISNA(L48),NA(),ABS(MAX($B48:K48)-MIN($B48:K48)))</f>
        <v>#N/A</v>
      </c>
      <c r="AD48" s="25" t="e">
        <f t="shared" si="1"/>
        <v>#N/A</v>
      </c>
      <c r="AE48" s="25" t="e">
        <f t="shared" si="13"/>
        <v>#N/A</v>
      </c>
      <c r="AF48" s="25" t="e">
        <f t="shared" si="14"/>
        <v>#N/A</v>
      </c>
      <c r="AG48" s="25" t="e">
        <f t="shared" si="15"/>
        <v>#N/A</v>
      </c>
      <c r="AH48" s="25" t="e">
        <f t="shared" si="16"/>
        <v>#N/A</v>
      </c>
      <c r="AI48" s="25" t="e">
        <f t="shared" si="17"/>
        <v>#N/A</v>
      </c>
      <c r="AJ48" s="25" t="e">
        <f t="shared" si="2"/>
        <v>#N/A</v>
      </c>
      <c r="AK48" s="25">
        <f t="array" ref="AK48">SUM(IF(ISNUMBER($B48:$K48),($B48:$K48-$L48)^2,0))</f>
        <v>0</v>
      </c>
      <c r="AL48" s="25" t="str">
        <f>IF(ISNA(S48),"",STDEV($B48:K48))</f>
        <v/>
      </c>
      <c r="AM48" s="25"/>
      <c r="AN48" s="25"/>
      <c r="AO48" s="25"/>
      <c r="AP48" s="25"/>
      <c r="AQ48" s="25"/>
      <c r="AR48" s="25">
        <v>0.99399999999999999</v>
      </c>
      <c r="AS48" s="25" t="str">
        <f t="shared" si="18"/>
        <v/>
      </c>
      <c r="AT48" s="25" t="e">
        <f t="shared" ca="1" si="3"/>
        <v>#VALUE!</v>
      </c>
    </row>
    <row r="49" spans="1:50" ht="19.600000000000001" customHeight="1">
      <c r="A49" s="23">
        <v>42</v>
      </c>
      <c r="B49" s="53"/>
      <c r="C49" s="53"/>
      <c r="D49" s="53"/>
      <c r="E49" s="53"/>
      <c r="F49" s="53"/>
      <c r="G49" s="16"/>
      <c r="H49" s="17"/>
      <c r="I49" s="17"/>
      <c r="J49" s="17"/>
      <c r="K49" s="17"/>
      <c r="L49" s="24" t="e">
        <f t="shared" si="4"/>
        <v>#N/A</v>
      </c>
      <c r="M49" s="25" t="e">
        <f t="shared" si="5"/>
        <v>#N/A</v>
      </c>
      <c r="N49" s="25" t="e">
        <f t="shared" si="6"/>
        <v>#N/A</v>
      </c>
      <c r="O49" s="25" t="e">
        <f t="shared" si="7"/>
        <v>#N/A</v>
      </c>
      <c r="P49" s="25" t="e">
        <f t="array" ref="P49">IF(ISNA(L49),NA(),IF(ROW(L49)&lt;$BH$25,AM$18,AM$20))</f>
        <v>#N/A</v>
      </c>
      <c r="Q49" s="25" t="e">
        <f t="shared" si="8"/>
        <v>#N/A</v>
      </c>
      <c r="R49" s="25" t="e">
        <f t="shared" si="9"/>
        <v>#N/A</v>
      </c>
      <c r="S49" s="25" t="e">
        <f t="shared" si="10"/>
        <v>#N/A</v>
      </c>
      <c r="T49" s="26" t="e">
        <f t="shared" si="11"/>
        <v>#N/A</v>
      </c>
      <c r="U49" s="26" t="e">
        <f t="shared" si="12"/>
        <v>#N/A</v>
      </c>
      <c r="V49" s="25" t="e">
        <f t="shared" si="20"/>
        <v>#N/A</v>
      </c>
      <c r="W49" s="25" t="e">
        <f t="shared" si="21"/>
        <v>#N/A</v>
      </c>
      <c r="X49" s="25" t="e">
        <f t="shared" si="22"/>
        <v>#N/A</v>
      </c>
      <c r="Y49" s="25" t="e">
        <f t="shared" si="0"/>
        <v>#N/A</v>
      </c>
      <c r="Z49" s="25" t="e">
        <f t="shared" si="23"/>
        <v>#N/A</v>
      </c>
      <c r="AA49" s="25" t="e">
        <f t="shared" si="24"/>
        <v>#N/A</v>
      </c>
      <c r="AB49" s="25" t="e">
        <f t="shared" si="25"/>
        <v>#N/A</v>
      </c>
      <c r="AC49" s="25" t="e">
        <f>IF(ISNA(L49),NA(),ABS(MAX($B49:K49)-MIN($B49:K49)))</f>
        <v>#N/A</v>
      </c>
      <c r="AD49" s="25" t="e">
        <f t="shared" si="1"/>
        <v>#N/A</v>
      </c>
      <c r="AE49" s="25" t="e">
        <f t="shared" si="13"/>
        <v>#N/A</v>
      </c>
      <c r="AF49" s="25" t="e">
        <f t="shared" si="14"/>
        <v>#N/A</v>
      </c>
      <c r="AG49" s="25" t="e">
        <f t="shared" si="15"/>
        <v>#N/A</v>
      </c>
      <c r="AH49" s="25" t="e">
        <f t="shared" si="16"/>
        <v>#N/A</v>
      </c>
      <c r="AI49" s="25" t="e">
        <f t="shared" si="17"/>
        <v>#N/A</v>
      </c>
      <c r="AJ49" s="25" t="e">
        <f t="shared" si="2"/>
        <v>#N/A</v>
      </c>
      <c r="AK49" s="25">
        <f t="array" ref="AK49">SUM(IF(ISNUMBER($B49:$K49),($B49:$K49-$L49)^2,0))</f>
        <v>0</v>
      </c>
      <c r="AL49" s="25" t="str">
        <f>IF(ISNA(S49),"",STDEV($B49:K49))</f>
        <v/>
      </c>
      <c r="AM49" s="25"/>
      <c r="AN49" s="25"/>
      <c r="AO49" s="25"/>
      <c r="AP49" s="25"/>
      <c r="AQ49" s="25"/>
      <c r="AR49" s="25">
        <v>0.99399999999999999</v>
      </c>
      <c r="AS49" s="25" t="str">
        <f t="shared" si="18"/>
        <v/>
      </c>
      <c r="AT49" s="25" t="e">
        <f t="shared" ca="1" si="3"/>
        <v>#VALUE!</v>
      </c>
    </row>
    <row r="50" spans="1:50" ht="19.600000000000001" customHeight="1">
      <c r="A50" s="23">
        <v>43</v>
      </c>
      <c r="B50" s="53"/>
      <c r="C50" s="53"/>
      <c r="D50" s="53"/>
      <c r="E50" s="53"/>
      <c r="F50" s="53"/>
      <c r="G50" s="16"/>
      <c r="H50" s="17"/>
      <c r="I50" s="17"/>
      <c r="J50" s="17"/>
      <c r="K50" s="17"/>
      <c r="L50" s="24" t="e">
        <f t="shared" si="4"/>
        <v>#N/A</v>
      </c>
      <c r="M50" s="25" t="e">
        <f t="shared" si="5"/>
        <v>#N/A</v>
      </c>
      <c r="N50" s="25" t="e">
        <f t="shared" si="6"/>
        <v>#N/A</v>
      </c>
      <c r="O50" s="25" t="e">
        <f t="shared" si="7"/>
        <v>#N/A</v>
      </c>
      <c r="P50" s="25" t="e">
        <f t="array" ref="P50">IF(ISNA(L50),NA(),IF(ROW(L50)&lt;$BH$25,AM$18,AM$20))</f>
        <v>#N/A</v>
      </c>
      <c r="Q50" s="25" t="e">
        <f t="shared" si="8"/>
        <v>#N/A</v>
      </c>
      <c r="R50" s="25" t="e">
        <f t="shared" si="9"/>
        <v>#N/A</v>
      </c>
      <c r="S50" s="25" t="e">
        <f t="shared" si="10"/>
        <v>#N/A</v>
      </c>
      <c r="T50" s="26" t="e">
        <f t="shared" si="11"/>
        <v>#N/A</v>
      </c>
      <c r="U50" s="26" t="e">
        <f t="shared" si="12"/>
        <v>#N/A</v>
      </c>
      <c r="V50" s="25" t="e">
        <f t="shared" si="20"/>
        <v>#N/A</v>
      </c>
      <c r="W50" s="25" t="e">
        <f t="shared" si="21"/>
        <v>#N/A</v>
      </c>
      <c r="X50" s="25" t="e">
        <f t="shared" si="22"/>
        <v>#N/A</v>
      </c>
      <c r="Y50" s="25" t="e">
        <f t="shared" si="0"/>
        <v>#N/A</v>
      </c>
      <c r="Z50" s="25" t="e">
        <f t="shared" si="23"/>
        <v>#N/A</v>
      </c>
      <c r="AA50" s="25" t="e">
        <f t="shared" si="24"/>
        <v>#N/A</v>
      </c>
      <c r="AB50" s="25" t="e">
        <f t="shared" si="25"/>
        <v>#N/A</v>
      </c>
      <c r="AC50" s="25" t="e">
        <f>IF(ISNA(L50),NA(),ABS(MAX($B50:K50)-MIN($B50:K50)))</f>
        <v>#N/A</v>
      </c>
      <c r="AD50" s="25" t="e">
        <f t="shared" si="1"/>
        <v>#N/A</v>
      </c>
      <c r="AE50" s="25" t="e">
        <f t="shared" si="13"/>
        <v>#N/A</v>
      </c>
      <c r="AF50" s="25" t="e">
        <f t="shared" si="14"/>
        <v>#N/A</v>
      </c>
      <c r="AG50" s="25" t="e">
        <f t="shared" si="15"/>
        <v>#N/A</v>
      </c>
      <c r="AH50" s="25" t="e">
        <f t="shared" si="16"/>
        <v>#N/A</v>
      </c>
      <c r="AI50" s="25" t="e">
        <f t="shared" si="17"/>
        <v>#N/A</v>
      </c>
      <c r="AJ50" s="25" t="e">
        <f t="shared" si="2"/>
        <v>#N/A</v>
      </c>
      <c r="AK50" s="25">
        <f t="array" ref="AK50">SUM(IF(ISNUMBER($B50:$K50),($B50:$K50-$L50)^2,0))</f>
        <v>0</v>
      </c>
      <c r="AL50" s="25" t="str">
        <f>IF(ISNA(S50),"",STDEV($B50:K50))</f>
        <v/>
      </c>
      <c r="AM50" s="25"/>
      <c r="AN50" s="25"/>
      <c r="AO50" s="25"/>
      <c r="AP50" s="25"/>
      <c r="AQ50" s="25"/>
      <c r="AR50" s="25">
        <v>0.99399999999999999</v>
      </c>
      <c r="AS50" s="25" t="str">
        <f t="shared" si="18"/>
        <v/>
      </c>
      <c r="AT50" s="25" t="e">
        <f t="shared" ca="1" si="3"/>
        <v>#VALUE!</v>
      </c>
    </row>
    <row r="51" spans="1:50" ht="19.600000000000001" customHeight="1">
      <c r="A51" s="23">
        <v>44</v>
      </c>
      <c r="B51" s="53"/>
      <c r="C51" s="53"/>
      <c r="D51" s="53"/>
      <c r="E51" s="53"/>
      <c r="F51" s="53"/>
      <c r="G51" s="16"/>
      <c r="H51" s="17"/>
      <c r="I51" s="17"/>
      <c r="J51" s="17"/>
      <c r="K51" s="17"/>
      <c r="L51" s="24" t="e">
        <f t="shared" si="4"/>
        <v>#N/A</v>
      </c>
      <c r="M51" s="25" t="e">
        <f t="shared" si="5"/>
        <v>#N/A</v>
      </c>
      <c r="N51" s="25" t="e">
        <f t="shared" si="6"/>
        <v>#N/A</v>
      </c>
      <c r="O51" s="25" t="e">
        <f t="shared" si="7"/>
        <v>#N/A</v>
      </c>
      <c r="P51" s="25" t="e">
        <f t="array" ref="P51">IF(ISNA(L51),NA(),IF(ROW(L51)&lt;$BH$25,AM$18,AM$20))</f>
        <v>#N/A</v>
      </c>
      <c r="Q51" s="25" t="e">
        <f t="shared" si="8"/>
        <v>#N/A</v>
      </c>
      <c r="R51" s="25" t="e">
        <f t="shared" si="9"/>
        <v>#N/A</v>
      </c>
      <c r="S51" s="25" t="e">
        <f t="shared" si="10"/>
        <v>#N/A</v>
      </c>
      <c r="T51" s="26" t="e">
        <f t="shared" si="11"/>
        <v>#N/A</v>
      </c>
      <c r="U51" s="26" t="e">
        <f t="shared" si="12"/>
        <v>#N/A</v>
      </c>
      <c r="V51" s="25" t="e">
        <f t="shared" si="20"/>
        <v>#N/A</v>
      </c>
      <c r="W51" s="25" t="e">
        <f t="shared" si="21"/>
        <v>#N/A</v>
      </c>
      <c r="X51" s="25" t="e">
        <f t="shared" si="22"/>
        <v>#N/A</v>
      </c>
      <c r="Y51" s="25" t="e">
        <f t="shared" si="0"/>
        <v>#N/A</v>
      </c>
      <c r="Z51" s="25" t="e">
        <f t="shared" si="23"/>
        <v>#N/A</v>
      </c>
      <c r="AA51" s="25" t="e">
        <f t="shared" si="24"/>
        <v>#N/A</v>
      </c>
      <c r="AB51" s="25" t="e">
        <f t="shared" si="25"/>
        <v>#N/A</v>
      </c>
      <c r="AC51" s="25" t="e">
        <f>IF(ISNA(L51),NA(),ABS(MAX($B51:K51)-MIN($B51:K51)))</f>
        <v>#N/A</v>
      </c>
      <c r="AD51" s="25" t="e">
        <f t="shared" si="1"/>
        <v>#N/A</v>
      </c>
      <c r="AE51" s="25" t="e">
        <f t="shared" si="13"/>
        <v>#N/A</v>
      </c>
      <c r="AF51" s="25" t="e">
        <f t="shared" si="14"/>
        <v>#N/A</v>
      </c>
      <c r="AG51" s="25" t="e">
        <f t="shared" si="15"/>
        <v>#N/A</v>
      </c>
      <c r="AH51" s="25" t="e">
        <f t="shared" si="16"/>
        <v>#N/A</v>
      </c>
      <c r="AI51" s="25" t="e">
        <f t="shared" si="17"/>
        <v>#N/A</v>
      </c>
      <c r="AJ51" s="25" t="e">
        <f t="shared" si="2"/>
        <v>#N/A</v>
      </c>
      <c r="AK51" s="25">
        <f t="array" ref="AK51">SUM(IF(ISNUMBER($B51:$K51),($B51:$K51-$L51)^2,0))</f>
        <v>0</v>
      </c>
      <c r="AL51" s="25" t="str">
        <f>IF(ISNA(S51),"",STDEV($B51:K51))</f>
        <v/>
      </c>
      <c r="AM51" s="25"/>
      <c r="AN51" s="25"/>
      <c r="AO51" s="25"/>
      <c r="AP51" s="25"/>
      <c r="AQ51" s="25"/>
      <c r="AR51" s="25">
        <v>0.99399999999999999</v>
      </c>
      <c r="AS51" s="25" t="str">
        <f t="shared" si="18"/>
        <v/>
      </c>
      <c r="AT51" s="25" t="e">
        <f t="shared" ca="1" si="3"/>
        <v>#VALUE!</v>
      </c>
    </row>
    <row r="52" spans="1:50" ht="19.600000000000001" customHeight="1">
      <c r="A52" s="23">
        <v>45</v>
      </c>
      <c r="B52" s="53"/>
      <c r="C52" s="53"/>
      <c r="D52" s="53"/>
      <c r="E52" s="53"/>
      <c r="F52" s="53"/>
      <c r="G52" s="16"/>
      <c r="H52" s="17"/>
      <c r="I52" s="17"/>
      <c r="J52" s="17"/>
      <c r="K52" s="17"/>
      <c r="L52" s="24" t="e">
        <f t="shared" si="4"/>
        <v>#N/A</v>
      </c>
      <c r="M52" s="25" t="e">
        <f t="shared" si="5"/>
        <v>#N/A</v>
      </c>
      <c r="N52" s="25" t="e">
        <f t="shared" si="6"/>
        <v>#N/A</v>
      </c>
      <c r="O52" s="25" t="e">
        <f t="shared" si="7"/>
        <v>#N/A</v>
      </c>
      <c r="P52" s="25" t="e">
        <f t="array" ref="P52">IF(ISNA(L52),NA(),IF(ROW(L52)&lt;$BH$25,AM$18,AM$20))</f>
        <v>#N/A</v>
      </c>
      <c r="Q52" s="25" t="e">
        <f t="shared" si="8"/>
        <v>#N/A</v>
      </c>
      <c r="R52" s="25" t="e">
        <f t="shared" si="9"/>
        <v>#N/A</v>
      </c>
      <c r="S52" s="25" t="e">
        <f t="shared" si="10"/>
        <v>#N/A</v>
      </c>
      <c r="T52" s="26" t="e">
        <f t="shared" si="11"/>
        <v>#N/A</v>
      </c>
      <c r="U52" s="26" t="e">
        <f t="shared" si="12"/>
        <v>#N/A</v>
      </c>
      <c r="V52" s="25" t="e">
        <f t="shared" si="20"/>
        <v>#N/A</v>
      </c>
      <c r="W52" s="25" t="e">
        <f t="shared" si="21"/>
        <v>#N/A</v>
      </c>
      <c r="X52" s="25" t="e">
        <f t="shared" si="22"/>
        <v>#N/A</v>
      </c>
      <c r="Y52" s="25" t="e">
        <f t="shared" si="0"/>
        <v>#N/A</v>
      </c>
      <c r="Z52" s="25" t="e">
        <f t="shared" si="23"/>
        <v>#N/A</v>
      </c>
      <c r="AA52" s="25" t="e">
        <f t="shared" si="24"/>
        <v>#N/A</v>
      </c>
      <c r="AB52" s="25" t="e">
        <f t="shared" si="25"/>
        <v>#N/A</v>
      </c>
      <c r="AC52" s="25" t="e">
        <f>IF(ISNA(L52),NA(),ABS(MAX($B52:K52)-MIN($B52:K52)))</f>
        <v>#N/A</v>
      </c>
      <c r="AD52" s="25" t="e">
        <f t="shared" si="1"/>
        <v>#N/A</v>
      </c>
      <c r="AE52" s="25" t="e">
        <f t="shared" si="13"/>
        <v>#N/A</v>
      </c>
      <c r="AF52" s="25" t="e">
        <f t="shared" si="14"/>
        <v>#N/A</v>
      </c>
      <c r="AG52" s="25" t="e">
        <f t="shared" si="15"/>
        <v>#N/A</v>
      </c>
      <c r="AH52" s="25" t="e">
        <f t="shared" si="16"/>
        <v>#N/A</v>
      </c>
      <c r="AI52" s="25" t="e">
        <f t="shared" si="17"/>
        <v>#N/A</v>
      </c>
      <c r="AJ52" s="25" t="e">
        <f t="shared" si="2"/>
        <v>#N/A</v>
      </c>
      <c r="AK52" s="25">
        <f t="array" ref="AK52">SUM(IF(ISNUMBER($B52:$K52),($B52:$K52-$L52)^2,0))</f>
        <v>0</v>
      </c>
      <c r="AL52" s="25" t="str">
        <f>IF(ISNA(S52),"",STDEV($B52:K52))</f>
        <v/>
      </c>
      <c r="AM52" s="25"/>
      <c r="AN52" s="25"/>
      <c r="AO52" s="25"/>
      <c r="AP52" s="25"/>
      <c r="AQ52" s="25"/>
      <c r="AR52" s="25">
        <v>0.99399999999999999</v>
      </c>
      <c r="AS52" s="25" t="str">
        <f t="shared" si="18"/>
        <v/>
      </c>
      <c r="AT52" s="25" t="e">
        <f t="shared" ca="1" si="3"/>
        <v>#VALUE!</v>
      </c>
      <c r="AX52" s="39"/>
    </row>
    <row r="53" spans="1:50" ht="19.600000000000001" customHeight="1">
      <c r="A53" s="23">
        <v>46</v>
      </c>
      <c r="B53" s="53"/>
      <c r="C53" s="53"/>
      <c r="D53" s="53"/>
      <c r="E53" s="53"/>
      <c r="F53" s="53"/>
      <c r="G53" s="16"/>
      <c r="H53" s="17"/>
      <c r="I53" s="17"/>
      <c r="J53" s="17"/>
      <c r="K53" s="17"/>
      <c r="L53" s="24" t="e">
        <f t="shared" si="4"/>
        <v>#N/A</v>
      </c>
      <c r="M53" s="25" t="e">
        <f t="shared" si="5"/>
        <v>#N/A</v>
      </c>
      <c r="N53" s="25" t="e">
        <f t="shared" si="6"/>
        <v>#N/A</v>
      </c>
      <c r="O53" s="25" t="e">
        <f t="shared" si="7"/>
        <v>#N/A</v>
      </c>
      <c r="P53" s="25" t="e">
        <f t="array" ref="P53">IF(ISNA(L53),NA(),IF(ROW(L53)&lt;$BH$25,AM$18,AM$20))</f>
        <v>#N/A</v>
      </c>
      <c r="Q53" s="25" t="e">
        <f t="shared" si="8"/>
        <v>#N/A</v>
      </c>
      <c r="R53" s="25" t="e">
        <f t="shared" si="9"/>
        <v>#N/A</v>
      </c>
      <c r="S53" s="25" t="e">
        <f t="shared" si="10"/>
        <v>#N/A</v>
      </c>
      <c r="T53" s="26" t="e">
        <f t="shared" si="11"/>
        <v>#N/A</v>
      </c>
      <c r="U53" s="26" t="e">
        <f t="shared" si="12"/>
        <v>#N/A</v>
      </c>
      <c r="V53" s="25" t="e">
        <f t="shared" si="20"/>
        <v>#N/A</v>
      </c>
      <c r="W53" s="25" t="e">
        <f t="shared" si="21"/>
        <v>#N/A</v>
      </c>
      <c r="X53" s="25" t="e">
        <f t="shared" si="22"/>
        <v>#N/A</v>
      </c>
      <c r="Y53" s="25" t="e">
        <f t="shared" si="0"/>
        <v>#N/A</v>
      </c>
      <c r="Z53" s="25" t="e">
        <f t="shared" si="23"/>
        <v>#N/A</v>
      </c>
      <c r="AA53" s="25" t="e">
        <f t="shared" si="24"/>
        <v>#N/A</v>
      </c>
      <c r="AB53" s="25" t="e">
        <f t="shared" si="25"/>
        <v>#N/A</v>
      </c>
      <c r="AC53" s="25" t="e">
        <f>IF(ISNA(L53),NA(),ABS(MAX($B53:K53)-MIN($B53:K53)))</f>
        <v>#N/A</v>
      </c>
      <c r="AD53" s="25" t="e">
        <f t="shared" si="1"/>
        <v>#N/A</v>
      </c>
      <c r="AE53" s="25" t="e">
        <f t="shared" si="13"/>
        <v>#N/A</v>
      </c>
      <c r="AF53" s="25" t="e">
        <f t="shared" si="14"/>
        <v>#N/A</v>
      </c>
      <c r="AG53" s="25" t="e">
        <f t="shared" si="15"/>
        <v>#N/A</v>
      </c>
      <c r="AH53" s="25" t="e">
        <f t="shared" si="16"/>
        <v>#N/A</v>
      </c>
      <c r="AI53" s="25" t="e">
        <f t="shared" si="17"/>
        <v>#N/A</v>
      </c>
      <c r="AJ53" s="25" t="e">
        <f t="shared" si="2"/>
        <v>#N/A</v>
      </c>
      <c r="AK53" s="25">
        <f t="array" ref="AK53">SUM(IF(ISNUMBER($B53:$K53),($B53:$K53-$L53)^2,0))</f>
        <v>0</v>
      </c>
      <c r="AL53" s="25" t="str">
        <f>IF(ISNA(S53),"",STDEV($B53:K53))</f>
        <v/>
      </c>
      <c r="AM53" s="25"/>
      <c r="AN53" s="25"/>
      <c r="AO53" s="25"/>
      <c r="AP53" s="25"/>
      <c r="AQ53" s="25"/>
      <c r="AR53" s="25">
        <v>0.995</v>
      </c>
      <c r="AS53" s="25" t="str">
        <f t="shared" si="18"/>
        <v/>
      </c>
      <c r="AT53" s="25" t="e">
        <f t="shared" ca="1" si="3"/>
        <v>#VALUE!</v>
      </c>
    </row>
    <row r="54" spans="1:50" ht="19.600000000000001" customHeight="1">
      <c r="A54" s="23">
        <v>47</v>
      </c>
      <c r="B54" s="53"/>
      <c r="C54" s="53"/>
      <c r="D54" s="53"/>
      <c r="E54" s="53"/>
      <c r="F54" s="53"/>
      <c r="G54" s="16"/>
      <c r="H54" s="17"/>
      <c r="I54" s="17"/>
      <c r="J54" s="17"/>
      <c r="K54" s="17"/>
      <c r="L54" s="24" t="e">
        <f t="shared" si="4"/>
        <v>#N/A</v>
      </c>
      <c r="M54" s="25" t="e">
        <f t="shared" si="5"/>
        <v>#N/A</v>
      </c>
      <c r="N54" s="25" t="e">
        <f t="shared" si="6"/>
        <v>#N/A</v>
      </c>
      <c r="O54" s="25" t="e">
        <f t="shared" si="7"/>
        <v>#N/A</v>
      </c>
      <c r="P54" s="25" t="e">
        <f t="array" ref="P54">IF(ISNA(L54),NA(),IF(ROW(L54)&lt;$BH$25,AM$18,AM$20))</f>
        <v>#N/A</v>
      </c>
      <c r="Q54" s="25" t="e">
        <f t="shared" si="8"/>
        <v>#N/A</v>
      </c>
      <c r="R54" s="25" t="e">
        <f t="shared" si="9"/>
        <v>#N/A</v>
      </c>
      <c r="S54" s="25" t="e">
        <f t="shared" si="10"/>
        <v>#N/A</v>
      </c>
      <c r="T54" s="26" t="e">
        <f t="shared" si="11"/>
        <v>#N/A</v>
      </c>
      <c r="U54" s="26" t="e">
        <f t="shared" si="12"/>
        <v>#N/A</v>
      </c>
      <c r="V54" s="25" t="e">
        <f t="shared" si="20"/>
        <v>#N/A</v>
      </c>
      <c r="W54" s="25" t="e">
        <f t="shared" si="21"/>
        <v>#N/A</v>
      </c>
      <c r="X54" s="25" t="e">
        <f t="shared" si="22"/>
        <v>#N/A</v>
      </c>
      <c r="Y54" s="25" t="e">
        <f t="shared" si="0"/>
        <v>#N/A</v>
      </c>
      <c r="Z54" s="25" t="e">
        <f t="shared" si="23"/>
        <v>#N/A</v>
      </c>
      <c r="AA54" s="25" t="e">
        <f t="shared" si="24"/>
        <v>#N/A</v>
      </c>
      <c r="AB54" s="25" t="e">
        <f t="shared" si="25"/>
        <v>#N/A</v>
      </c>
      <c r="AC54" s="25" t="e">
        <f>IF(ISNA(L54),NA(),ABS(MAX($B54:K54)-MIN($B54:K54)))</f>
        <v>#N/A</v>
      </c>
      <c r="AD54" s="25" t="e">
        <f t="shared" si="1"/>
        <v>#N/A</v>
      </c>
      <c r="AE54" s="25" t="e">
        <f t="shared" si="13"/>
        <v>#N/A</v>
      </c>
      <c r="AF54" s="25" t="e">
        <f t="shared" si="14"/>
        <v>#N/A</v>
      </c>
      <c r="AG54" s="25" t="e">
        <f t="shared" si="15"/>
        <v>#N/A</v>
      </c>
      <c r="AH54" s="25" t="e">
        <f t="shared" si="16"/>
        <v>#N/A</v>
      </c>
      <c r="AI54" s="25" t="e">
        <f t="shared" si="17"/>
        <v>#N/A</v>
      </c>
      <c r="AJ54" s="25" t="e">
        <f t="shared" si="2"/>
        <v>#N/A</v>
      </c>
      <c r="AK54" s="25">
        <f t="array" ref="AK54">SUM(IF(ISNUMBER($B54:$K54),($B54:$K54-$L54)^2,0))</f>
        <v>0</v>
      </c>
      <c r="AL54" s="25" t="str">
        <f>IF(ISNA(S54),"",STDEV($B54:K54))</f>
        <v/>
      </c>
      <c r="AM54" s="25"/>
      <c r="AN54" s="25"/>
      <c r="AO54" s="25"/>
      <c r="AP54" s="25"/>
      <c r="AQ54" s="25"/>
      <c r="AR54" s="25">
        <v>0.995</v>
      </c>
      <c r="AS54" s="25" t="str">
        <f t="shared" si="18"/>
        <v/>
      </c>
      <c r="AT54" s="25" t="e">
        <f t="shared" ca="1" si="3"/>
        <v>#VALUE!</v>
      </c>
    </row>
    <row r="55" spans="1:50" ht="19.600000000000001" customHeight="1">
      <c r="A55" s="23">
        <v>48</v>
      </c>
      <c r="B55" s="53"/>
      <c r="C55" s="53"/>
      <c r="D55" s="53"/>
      <c r="E55" s="53"/>
      <c r="F55" s="53"/>
      <c r="G55" s="16"/>
      <c r="H55" s="17"/>
      <c r="I55" s="17"/>
      <c r="J55" s="17"/>
      <c r="K55" s="17"/>
      <c r="L55" s="24" t="e">
        <f t="shared" si="4"/>
        <v>#N/A</v>
      </c>
      <c r="M55" s="25" t="e">
        <f t="shared" si="5"/>
        <v>#N/A</v>
      </c>
      <c r="N55" s="25" t="e">
        <f t="shared" si="6"/>
        <v>#N/A</v>
      </c>
      <c r="O55" s="25" t="e">
        <f t="shared" si="7"/>
        <v>#N/A</v>
      </c>
      <c r="P55" s="25" t="e">
        <f t="array" ref="P55">IF(ISNA(L55),NA(),IF(ROW(L55)&lt;$BH$25,AM$18,AM$20))</f>
        <v>#N/A</v>
      </c>
      <c r="Q55" s="25" t="e">
        <f t="shared" si="8"/>
        <v>#N/A</v>
      </c>
      <c r="R55" s="25" t="e">
        <f t="shared" si="9"/>
        <v>#N/A</v>
      </c>
      <c r="S55" s="25" t="e">
        <f t="shared" si="10"/>
        <v>#N/A</v>
      </c>
      <c r="T55" s="26" t="e">
        <f t="shared" si="11"/>
        <v>#N/A</v>
      </c>
      <c r="U55" s="26" t="e">
        <f t="shared" si="12"/>
        <v>#N/A</v>
      </c>
      <c r="V55" s="25" t="e">
        <f t="shared" si="20"/>
        <v>#N/A</v>
      </c>
      <c r="W55" s="25" t="e">
        <f t="shared" si="21"/>
        <v>#N/A</v>
      </c>
      <c r="X55" s="25" t="e">
        <f t="shared" si="22"/>
        <v>#N/A</v>
      </c>
      <c r="Y55" s="25" t="e">
        <f t="shared" si="0"/>
        <v>#N/A</v>
      </c>
      <c r="Z55" s="25" t="e">
        <f t="shared" si="23"/>
        <v>#N/A</v>
      </c>
      <c r="AA55" s="25" t="e">
        <f t="shared" si="24"/>
        <v>#N/A</v>
      </c>
      <c r="AB55" s="25" t="e">
        <f t="shared" si="25"/>
        <v>#N/A</v>
      </c>
      <c r="AC55" s="25" t="e">
        <f>IF(ISNA(L55),NA(),ABS(MAX($B55:K55)-MIN($B55:K55)))</f>
        <v>#N/A</v>
      </c>
      <c r="AD55" s="25" t="e">
        <f t="shared" si="1"/>
        <v>#N/A</v>
      </c>
      <c r="AE55" s="25" t="e">
        <f t="shared" si="13"/>
        <v>#N/A</v>
      </c>
      <c r="AF55" s="25" t="e">
        <f t="shared" si="14"/>
        <v>#N/A</v>
      </c>
      <c r="AG55" s="25" t="e">
        <f t="shared" si="15"/>
        <v>#N/A</v>
      </c>
      <c r="AH55" s="25" t="e">
        <f t="shared" si="16"/>
        <v>#N/A</v>
      </c>
      <c r="AI55" s="25" t="e">
        <f t="shared" si="17"/>
        <v>#N/A</v>
      </c>
      <c r="AJ55" s="25" t="e">
        <f t="shared" si="2"/>
        <v>#N/A</v>
      </c>
      <c r="AK55" s="25">
        <f t="array" ref="AK55">SUM(IF(ISNUMBER($B55:$K55),($B55:$K55-$L55)^2,0))</f>
        <v>0</v>
      </c>
      <c r="AL55" s="25" t="str">
        <f>IF(ISNA(S55),"",STDEV($B55:K55))</f>
        <v/>
      </c>
      <c r="AM55" s="25"/>
      <c r="AN55" s="25"/>
      <c r="AO55" s="25"/>
      <c r="AP55" s="25"/>
      <c r="AQ55" s="25"/>
      <c r="AR55" s="25">
        <v>0.995</v>
      </c>
      <c r="AS55" s="25" t="str">
        <f t="shared" si="18"/>
        <v/>
      </c>
      <c r="AT55" s="25" t="e">
        <f t="shared" ca="1" si="3"/>
        <v>#VALUE!</v>
      </c>
    </row>
    <row r="56" spans="1:50" ht="19.600000000000001" customHeight="1">
      <c r="A56" s="23">
        <v>49</v>
      </c>
      <c r="B56" s="53"/>
      <c r="C56" s="53"/>
      <c r="D56" s="53"/>
      <c r="E56" s="53"/>
      <c r="F56" s="53"/>
      <c r="G56" s="16"/>
      <c r="H56" s="17"/>
      <c r="I56" s="17"/>
      <c r="J56" s="17"/>
      <c r="K56" s="17"/>
      <c r="L56" s="24" t="e">
        <f t="shared" si="4"/>
        <v>#N/A</v>
      </c>
      <c r="M56" s="25" t="e">
        <f t="shared" si="5"/>
        <v>#N/A</v>
      </c>
      <c r="N56" s="25" t="e">
        <f t="shared" si="6"/>
        <v>#N/A</v>
      </c>
      <c r="O56" s="25" t="e">
        <f t="shared" si="7"/>
        <v>#N/A</v>
      </c>
      <c r="P56" s="25" t="e">
        <f t="array" ref="P56">IF(ISNA(L56),NA(),IF(ROW(L56)&lt;$BH$25,AM$18,AM$20))</f>
        <v>#N/A</v>
      </c>
      <c r="Q56" s="25" t="e">
        <f t="shared" si="8"/>
        <v>#N/A</v>
      </c>
      <c r="R56" s="25" t="e">
        <f t="shared" si="9"/>
        <v>#N/A</v>
      </c>
      <c r="S56" s="25" t="e">
        <f t="shared" si="10"/>
        <v>#N/A</v>
      </c>
      <c r="T56" s="26" t="e">
        <f t="shared" si="11"/>
        <v>#N/A</v>
      </c>
      <c r="U56" s="26" t="e">
        <f t="shared" si="12"/>
        <v>#N/A</v>
      </c>
      <c r="V56" s="25" t="e">
        <f t="shared" si="20"/>
        <v>#N/A</v>
      </c>
      <c r="W56" s="25" t="e">
        <f t="shared" si="21"/>
        <v>#N/A</v>
      </c>
      <c r="X56" s="25" t="e">
        <f t="shared" si="22"/>
        <v>#N/A</v>
      </c>
      <c r="Y56" s="25" t="e">
        <f t="shared" si="0"/>
        <v>#N/A</v>
      </c>
      <c r="Z56" s="25" t="e">
        <f t="shared" si="23"/>
        <v>#N/A</v>
      </c>
      <c r="AA56" s="25" t="e">
        <f t="shared" si="24"/>
        <v>#N/A</v>
      </c>
      <c r="AB56" s="25" t="e">
        <f t="shared" si="25"/>
        <v>#N/A</v>
      </c>
      <c r="AC56" s="25" t="e">
        <f>IF(ISNA(L56),NA(),ABS(MAX($B56:K56)-MIN($B56:K56)))</f>
        <v>#N/A</v>
      </c>
      <c r="AD56" s="25" t="e">
        <f t="shared" si="1"/>
        <v>#N/A</v>
      </c>
      <c r="AE56" s="25" t="e">
        <f t="shared" si="13"/>
        <v>#N/A</v>
      </c>
      <c r="AF56" s="25" t="e">
        <f t="shared" si="14"/>
        <v>#N/A</v>
      </c>
      <c r="AG56" s="25" t="e">
        <f t="shared" si="15"/>
        <v>#N/A</v>
      </c>
      <c r="AH56" s="25" t="e">
        <f t="shared" si="16"/>
        <v>#N/A</v>
      </c>
      <c r="AI56" s="25" t="e">
        <f t="shared" si="17"/>
        <v>#N/A</v>
      </c>
      <c r="AJ56" s="25" t="e">
        <f t="shared" si="2"/>
        <v>#N/A</v>
      </c>
      <c r="AK56" s="25">
        <f t="array" ref="AK56">SUM(IF(ISNUMBER($B56:$K56),($B56:$K56-$L56)^2,0))</f>
        <v>0</v>
      </c>
      <c r="AL56" s="25" t="str">
        <f>IF(ISNA(S56),"",STDEV($B56:K56))</f>
        <v/>
      </c>
      <c r="AM56" s="25"/>
      <c r="AN56" s="25"/>
      <c r="AO56" s="25"/>
      <c r="AP56" s="25"/>
      <c r="AQ56" s="25"/>
      <c r="AR56" s="25">
        <v>0.995</v>
      </c>
      <c r="AS56" s="25" t="str">
        <f t="shared" si="18"/>
        <v/>
      </c>
      <c r="AT56" s="25" t="e">
        <f t="shared" ca="1" si="3"/>
        <v>#VALUE!</v>
      </c>
    </row>
    <row r="57" spans="1:50" ht="19.600000000000001" customHeight="1">
      <c r="A57" s="40">
        <v>50</v>
      </c>
      <c r="B57" s="53"/>
      <c r="C57" s="53"/>
      <c r="D57" s="53"/>
      <c r="E57" s="53"/>
      <c r="F57" s="53"/>
      <c r="G57" s="41"/>
      <c r="H57" s="42"/>
      <c r="I57" s="42"/>
      <c r="J57" s="42"/>
      <c r="K57" s="42"/>
      <c r="L57" s="43" t="e">
        <f t="shared" si="4"/>
        <v>#N/A</v>
      </c>
      <c r="M57" s="44" t="e">
        <f t="shared" si="5"/>
        <v>#N/A</v>
      </c>
      <c r="N57" s="44" t="e">
        <f t="shared" si="6"/>
        <v>#N/A</v>
      </c>
      <c r="O57" s="44" t="e">
        <f t="shared" si="7"/>
        <v>#N/A</v>
      </c>
      <c r="P57" s="44" t="e">
        <f t="array" ref="P57">IF(ISNA(L57),NA(),IF(ROW(L57)&lt;$BH$25,AM$18,AM$20))</f>
        <v>#N/A</v>
      </c>
      <c r="Q57" s="44" t="e">
        <f t="shared" si="8"/>
        <v>#N/A</v>
      </c>
      <c r="R57" s="44" t="e">
        <f t="shared" si="9"/>
        <v>#N/A</v>
      </c>
      <c r="S57" s="44" t="e">
        <f t="shared" si="10"/>
        <v>#N/A</v>
      </c>
      <c r="T57" s="45" t="e">
        <f>IF(L57="",T56,L57)</f>
        <v>#N/A</v>
      </c>
      <c r="U57" s="45" t="e">
        <f>IF(OR(L57="",T56=""),NA(),IF(ISERROR(ABS(T56-L57)),"",ABS(T56-L57)))</f>
        <v>#N/A</v>
      </c>
      <c r="V57" s="44" t="e">
        <f t="shared" si="20"/>
        <v>#N/A</v>
      </c>
      <c r="W57" s="44" t="e">
        <f t="shared" si="21"/>
        <v>#N/A</v>
      </c>
      <c r="X57" s="44" t="e">
        <f t="shared" si="22"/>
        <v>#N/A</v>
      </c>
      <c r="Y57" s="44" t="e">
        <f t="shared" si="0"/>
        <v>#N/A</v>
      </c>
      <c r="Z57" s="44" t="e">
        <f t="shared" si="23"/>
        <v>#N/A</v>
      </c>
      <c r="AA57" s="44" t="e">
        <f t="shared" si="24"/>
        <v>#N/A</v>
      </c>
      <c r="AB57" s="44" t="e">
        <f t="shared" si="25"/>
        <v>#N/A</v>
      </c>
      <c r="AC57" s="44" t="e">
        <f>IF(ISNA(L57),NA(),ABS(MAX($B57:K57)-MIN($B57:K57)))</f>
        <v>#N/A</v>
      </c>
      <c r="AD57" s="44" t="e">
        <f t="shared" si="1"/>
        <v>#N/A</v>
      </c>
      <c r="AE57" s="44" t="e">
        <f t="shared" si="13"/>
        <v>#N/A</v>
      </c>
      <c r="AF57" s="44" t="e">
        <f t="shared" si="14"/>
        <v>#N/A</v>
      </c>
      <c r="AG57" s="44" t="e">
        <f t="shared" si="15"/>
        <v>#N/A</v>
      </c>
      <c r="AH57" s="44" t="e">
        <f t="shared" si="16"/>
        <v>#N/A</v>
      </c>
      <c r="AI57" s="44" t="e">
        <f t="shared" si="17"/>
        <v>#N/A</v>
      </c>
      <c r="AJ57" s="44" t="e">
        <f t="shared" si="2"/>
        <v>#N/A</v>
      </c>
      <c r="AK57" s="44">
        <f t="array" ref="AK57">SUM(IF(ISNUMBER($B57:$K57),($B57:$K57-$L57)^2,0))</f>
        <v>0</v>
      </c>
      <c r="AL57" s="44" t="str">
        <f>IF(ISNA(S57),"",STDEV($B57:K57))</f>
        <v/>
      </c>
      <c r="AM57" s="44"/>
      <c r="AN57" s="44"/>
      <c r="AO57" s="44"/>
      <c r="AP57" s="44"/>
      <c r="AQ57" s="44"/>
      <c r="AR57" s="44"/>
      <c r="AS57" s="44"/>
      <c r="AT57" s="44" t="e">
        <f t="shared" ca="1" si="3"/>
        <v>#N/A</v>
      </c>
    </row>
    <row r="58" spans="1:50">
      <c r="B58" s="46"/>
      <c r="M58" s="2"/>
      <c r="T58" s="2"/>
      <c r="U58" s="2"/>
    </row>
    <row r="59" spans="1:50">
      <c r="B59" s="46"/>
      <c r="M59" s="2"/>
      <c r="T59" s="2"/>
      <c r="U59" s="2"/>
    </row>
    <row r="60" spans="1:50">
      <c r="T60" s="2"/>
      <c r="U60" s="2"/>
    </row>
    <row r="61" spans="1:50">
      <c r="T61" s="2"/>
      <c r="U61" s="2"/>
    </row>
    <row r="62" spans="1:50">
      <c r="T62" s="2"/>
      <c r="U62" s="2"/>
    </row>
    <row r="63" spans="1:50">
      <c r="T63" s="2"/>
      <c r="U63" s="2"/>
    </row>
    <row r="64" spans="1:50">
      <c r="T64" s="2"/>
      <c r="U64" s="2"/>
    </row>
    <row r="65" spans="20:21">
      <c r="T65" s="2"/>
      <c r="U65" s="2"/>
    </row>
    <row r="66" spans="20:21">
      <c r="T66" s="2"/>
      <c r="U66" s="2"/>
    </row>
    <row r="67" spans="20:21">
      <c r="T67" s="2"/>
      <c r="U67" s="2"/>
    </row>
    <row r="68" spans="20:21">
      <c r="T68" s="2"/>
      <c r="U68" s="2"/>
    </row>
    <row r="69" spans="20:21">
      <c r="T69" s="2"/>
      <c r="U69" s="2"/>
    </row>
    <row r="70" spans="20:21">
      <c r="T70" s="2"/>
      <c r="U70" s="2"/>
    </row>
    <row r="71" spans="20:21">
      <c r="T71" s="2"/>
      <c r="U71" s="2"/>
    </row>
    <row r="72" spans="20:21">
      <c r="T72" s="2"/>
      <c r="U72" s="2"/>
    </row>
    <row r="73" spans="20:21">
      <c r="T73" s="2"/>
      <c r="U73" s="2"/>
    </row>
    <row r="74" spans="20:21">
      <c r="T74" s="2"/>
      <c r="U74" s="2"/>
    </row>
    <row r="75" spans="20:21">
      <c r="T75" s="2"/>
      <c r="U75" s="2"/>
    </row>
    <row r="76" spans="20:21">
      <c r="T76" s="2"/>
      <c r="U76" s="2"/>
    </row>
    <row r="77" spans="20:21">
      <c r="T77" s="2"/>
      <c r="U77" s="2"/>
    </row>
    <row r="78" spans="20:21">
      <c r="T78" s="2"/>
      <c r="U78" s="2"/>
    </row>
    <row r="79" spans="20:21">
      <c r="T79" s="2"/>
      <c r="U79" s="2"/>
    </row>
    <row r="80" spans="20:21">
      <c r="T80" s="2"/>
      <c r="U80" s="2"/>
    </row>
    <row r="81" spans="20:21">
      <c r="T81" s="2"/>
      <c r="U81" s="2"/>
    </row>
    <row r="82" spans="20:21">
      <c r="T82" s="2"/>
      <c r="U82" s="2"/>
    </row>
    <row r="83" spans="20:21">
      <c r="T83" s="2"/>
      <c r="U83" s="2"/>
    </row>
    <row r="84" spans="20:21">
      <c r="T84" s="2"/>
      <c r="U84" s="2"/>
    </row>
    <row r="85" spans="20:21">
      <c r="T85" s="2"/>
      <c r="U85" s="2"/>
    </row>
    <row r="86" spans="20:21">
      <c r="T86" s="2"/>
      <c r="U86" s="2"/>
    </row>
    <row r="87" spans="20:21">
      <c r="T87" s="2"/>
      <c r="U87" s="2"/>
    </row>
    <row r="88" spans="20:21">
      <c r="T88" s="2"/>
      <c r="U88" s="2"/>
    </row>
    <row r="89" spans="20:21">
      <c r="T89" s="2"/>
      <c r="U89" s="2"/>
    </row>
    <row r="90" spans="20:21">
      <c r="T90" s="2"/>
      <c r="U90" s="2"/>
    </row>
    <row r="91" spans="20:21">
      <c r="T91" s="2"/>
      <c r="U91" s="2"/>
    </row>
    <row r="92" spans="20:21">
      <c r="T92" s="2"/>
      <c r="U92" s="2"/>
    </row>
    <row r="93" spans="20:21">
      <c r="T93" s="2"/>
      <c r="U93" s="2"/>
    </row>
    <row r="94" spans="20:21">
      <c r="T94" s="2"/>
      <c r="U94" s="2"/>
    </row>
    <row r="95" spans="20:21">
      <c r="T95" s="2"/>
      <c r="U95" s="2"/>
    </row>
    <row r="96" spans="20:21">
      <c r="T96" s="2"/>
      <c r="U96" s="2"/>
    </row>
    <row r="97" spans="20:21">
      <c r="T97" s="2"/>
      <c r="U97" s="2"/>
    </row>
    <row r="98" spans="20:21">
      <c r="T98" s="2"/>
      <c r="U98" s="2"/>
    </row>
    <row r="99" spans="20:21">
      <c r="T99" s="2"/>
      <c r="U99" s="2"/>
    </row>
    <row r="100" spans="20:21">
      <c r="T100" s="2"/>
      <c r="U100" s="2"/>
    </row>
    <row r="101" spans="20:21">
      <c r="T101" s="2"/>
      <c r="U101" s="2"/>
    </row>
    <row r="102" spans="20:21">
      <c r="T102" s="2"/>
      <c r="U102" s="2"/>
    </row>
    <row r="103" spans="20:21">
      <c r="T103" s="2"/>
      <c r="U103" s="2"/>
    </row>
    <row r="104" spans="20:21">
      <c r="T104" s="2"/>
      <c r="U104" s="2"/>
    </row>
    <row r="105" spans="20:21">
      <c r="T105" s="2"/>
      <c r="U105" s="2"/>
    </row>
    <row r="106" spans="20:21">
      <c r="T106" s="2"/>
      <c r="U106" s="2"/>
    </row>
    <row r="107" spans="20:21">
      <c r="T107" s="2"/>
      <c r="U107" s="2"/>
    </row>
    <row r="108" spans="20:21">
      <c r="T108" s="2"/>
      <c r="U108" s="2"/>
    </row>
    <row r="109" spans="20:21">
      <c r="T109" s="2"/>
      <c r="U109" s="2"/>
    </row>
    <row r="110" spans="20:21">
      <c r="T110" s="2"/>
      <c r="U110" s="2"/>
    </row>
    <row r="111" spans="20:21">
      <c r="T111" s="2"/>
      <c r="U111" s="2"/>
    </row>
    <row r="112" spans="20:21">
      <c r="T112" s="2"/>
      <c r="U112" s="2"/>
    </row>
    <row r="113" spans="20:21">
      <c r="T113" s="2"/>
      <c r="U113" s="2"/>
    </row>
    <row r="114" spans="20:21">
      <c r="T114" s="2"/>
      <c r="U114" s="2"/>
    </row>
    <row r="115" spans="20:21">
      <c r="T115" s="2"/>
      <c r="U115" s="2"/>
    </row>
    <row r="116" spans="20:21">
      <c r="T116" s="2"/>
      <c r="U116" s="2"/>
    </row>
    <row r="117" spans="20:21">
      <c r="T117" s="2"/>
      <c r="U117" s="2"/>
    </row>
    <row r="118" spans="20:21">
      <c r="T118" s="2"/>
      <c r="U118" s="2"/>
    </row>
    <row r="119" spans="20:21">
      <c r="T119" s="2"/>
      <c r="U119" s="2"/>
    </row>
    <row r="120" spans="20:21">
      <c r="T120" s="2"/>
      <c r="U120" s="2"/>
    </row>
    <row r="121" spans="20:21">
      <c r="T121" s="2"/>
      <c r="U121" s="2"/>
    </row>
    <row r="122" spans="20:21">
      <c r="T122" s="2"/>
      <c r="U122" s="2"/>
    </row>
    <row r="123" spans="20:21">
      <c r="T123" s="2"/>
      <c r="U123" s="2"/>
    </row>
    <row r="124" spans="20:21">
      <c r="T124" s="2"/>
      <c r="U124" s="2"/>
    </row>
    <row r="125" spans="20:21">
      <c r="T125" s="2"/>
      <c r="U125" s="2"/>
    </row>
    <row r="126" spans="20:21">
      <c r="T126" s="2"/>
      <c r="U126" s="2"/>
    </row>
    <row r="127" spans="20:21">
      <c r="T127" s="2"/>
      <c r="U127" s="2"/>
    </row>
    <row r="128" spans="20:21">
      <c r="T128" s="2"/>
      <c r="U128" s="2"/>
    </row>
    <row r="129" spans="20:21">
      <c r="T129" s="2"/>
      <c r="U129" s="2"/>
    </row>
    <row r="130" spans="20:21">
      <c r="T130" s="2"/>
      <c r="U130" s="2"/>
    </row>
    <row r="131" spans="20:21">
      <c r="T131" s="2"/>
      <c r="U131" s="2"/>
    </row>
    <row r="132" spans="20:21">
      <c r="T132" s="2"/>
      <c r="U132" s="2"/>
    </row>
    <row r="133" spans="20:21">
      <c r="T133" s="2"/>
      <c r="U133" s="2"/>
    </row>
    <row r="134" spans="20:21">
      <c r="T134" s="2"/>
      <c r="U134" s="2"/>
    </row>
    <row r="135" spans="20:21">
      <c r="T135" s="2"/>
      <c r="U135" s="2"/>
    </row>
    <row r="136" spans="20:21">
      <c r="T136" s="2"/>
      <c r="U136" s="2"/>
    </row>
    <row r="137" spans="20:21">
      <c r="T137" s="2"/>
      <c r="U137" s="2"/>
    </row>
    <row r="138" spans="20:21">
      <c r="T138" s="2"/>
      <c r="U138" s="2"/>
    </row>
    <row r="139" spans="20:21">
      <c r="T139" s="2"/>
      <c r="U139" s="2"/>
    </row>
    <row r="140" spans="20:21">
      <c r="T140" s="2"/>
      <c r="U140" s="2"/>
    </row>
    <row r="141" spans="20:21">
      <c r="T141" s="2"/>
      <c r="U141" s="2"/>
    </row>
    <row r="142" spans="20:21">
      <c r="T142" s="2"/>
      <c r="U142" s="2"/>
    </row>
    <row r="143" spans="20:21">
      <c r="T143" s="2"/>
      <c r="U143" s="2"/>
    </row>
    <row r="144" spans="20:21">
      <c r="T144" s="2"/>
      <c r="U144" s="2"/>
    </row>
    <row r="145" spans="20:21">
      <c r="T145" s="2"/>
      <c r="U145" s="2"/>
    </row>
    <row r="146" spans="20:21">
      <c r="T146" s="2"/>
      <c r="U146" s="2"/>
    </row>
    <row r="147" spans="20:21">
      <c r="T147" s="2"/>
      <c r="U147" s="2"/>
    </row>
    <row r="148" spans="20:21">
      <c r="T148" s="2"/>
      <c r="U148" s="2"/>
    </row>
    <row r="149" spans="20:21">
      <c r="T149" s="2"/>
      <c r="U149" s="2"/>
    </row>
    <row r="150" spans="20:21">
      <c r="T150" s="2"/>
      <c r="U150" s="2"/>
    </row>
    <row r="151" spans="20:21">
      <c r="T151" s="2"/>
      <c r="U151" s="2"/>
    </row>
    <row r="152" spans="20:21">
      <c r="T152" s="2"/>
      <c r="U152" s="2"/>
    </row>
    <row r="153" spans="20:21">
      <c r="T153" s="2"/>
      <c r="U153" s="2"/>
    </row>
    <row r="154" spans="20:21">
      <c r="T154" s="2"/>
      <c r="U154" s="2"/>
    </row>
    <row r="155" spans="20:21">
      <c r="T155" s="2"/>
      <c r="U155" s="2"/>
    </row>
    <row r="156" spans="20:21">
      <c r="T156" s="2"/>
      <c r="U156" s="2"/>
    </row>
    <row r="157" spans="20:21">
      <c r="T157" s="2"/>
      <c r="U157" s="2"/>
    </row>
    <row r="158" spans="20:21">
      <c r="T158" s="2"/>
      <c r="U158" s="2"/>
    </row>
    <row r="159" spans="20:21">
      <c r="T159" s="2"/>
      <c r="U159" s="2"/>
    </row>
    <row r="160" spans="20:21">
      <c r="T160" s="2"/>
      <c r="U160" s="2"/>
    </row>
    <row r="161" spans="20:21">
      <c r="T161" s="2"/>
      <c r="U161" s="2"/>
    </row>
    <row r="162" spans="20:21">
      <c r="T162" s="2"/>
      <c r="U162" s="2"/>
    </row>
    <row r="163" spans="20:21">
      <c r="T163" s="2"/>
      <c r="U163" s="2"/>
    </row>
    <row r="164" spans="20:21">
      <c r="T164" s="2"/>
      <c r="U164" s="2"/>
    </row>
    <row r="165" spans="20:21">
      <c r="T165" s="2"/>
      <c r="U165" s="2"/>
    </row>
    <row r="166" spans="20:21">
      <c r="T166" s="2"/>
      <c r="U166" s="2"/>
    </row>
    <row r="167" spans="20:21">
      <c r="T167" s="2"/>
      <c r="U167" s="2"/>
    </row>
    <row r="168" spans="20:21">
      <c r="T168" s="2"/>
      <c r="U168" s="2"/>
    </row>
    <row r="169" spans="20:21">
      <c r="T169" s="2"/>
      <c r="U169" s="2"/>
    </row>
    <row r="170" spans="20:21">
      <c r="T170" s="2"/>
      <c r="U170" s="2"/>
    </row>
    <row r="171" spans="20:21">
      <c r="T171" s="2"/>
      <c r="U171" s="2"/>
    </row>
    <row r="172" spans="20:21">
      <c r="T172" s="2"/>
      <c r="U172" s="2"/>
    </row>
    <row r="173" spans="20:21">
      <c r="T173" s="2"/>
      <c r="U173" s="2"/>
    </row>
    <row r="174" spans="20:21">
      <c r="T174" s="2"/>
      <c r="U174" s="2"/>
    </row>
    <row r="175" spans="20:21">
      <c r="T175" s="2"/>
      <c r="U175" s="2"/>
    </row>
    <row r="176" spans="20:21">
      <c r="T176" s="2"/>
      <c r="U176" s="2"/>
    </row>
    <row r="177" spans="20:21">
      <c r="T177" s="2"/>
      <c r="U177" s="2"/>
    </row>
    <row r="178" spans="20:21">
      <c r="T178" s="2"/>
      <c r="U178" s="2"/>
    </row>
    <row r="179" spans="20:21">
      <c r="T179" s="2"/>
      <c r="U179" s="2"/>
    </row>
    <row r="180" spans="20:21">
      <c r="T180" s="2"/>
      <c r="U180" s="2"/>
    </row>
    <row r="181" spans="20:21">
      <c r="T181" s="2"/>
      <c r="U181" s="2"/>
    </row>
    <row r="182" spans="20:21">
      <c r="T182" s="2"/>
      <c r="U182" s="2"/>
    </row>
    <row r="183" spans="20:21">
      <c r="T183" s="2"/>
      <c r="U183" s="2"/>
    </row>
    <row r="184" spans="20:21">
      <c r="T184" s="2"/>
      <c r="U184" s="2"/>
    </row>
    <row r="185" spans="20:21">
      <c r="T185" s="2"/>
      <c r="U185" s="2"/>
    </row>
    <row r="186" spans="20:21">
      <c r="T186" s="2"/>
      <c r="U186" s="2"/>
    </row>
    <row r="187" spans="20:21">
      <c r="T187" s="2"/>
      <c r="U187" s="2"/>
    </row>
    <row r="188" spans="20:21">
      <c r="T188" s="2"/>
      <c r="U188" s="2"/>
    </row>
    <row r="189" spans="20:21">
      <c r="T189" s="2"/>
      <c r="U189" s="2"/>
    </row>
    <row r="190" spans="20:21">
      <c r="T190" s="2"/>
      <c r="U190" s="2"/>
    </row>
    <row r="191" spans="20:21">
      <c r="T191" s="2"/>
      <c r="U191" s="2"/>
    </row>
    <row r="192" spans="20:21">
      <c r="T192" s="2"/>
      <c r="U192" s="2"/>
    </row>
    <row r="193" spans="20:21">
      <c r="T193" s="2"/>
      <c r="U193" s="2"/>
    </row>
    <row r="194" spans="20:21">
      <c r="T194" s="2"/>
      <c r="U194" s="2"/>
    </row>
    <row r="195" spans="20:21">
      <c r="T195" s="2"/>
      <c r="U195" s="2"/>
    </row>
    <row r="196" spans="20:21">
      <c r="T196" s="2"/>
      <c r="U196" s="2"/>
    </row>
    <row r="197" spans="20:21">
      <c r="T197" s="2"/>
      <c r="U197" s="2"/>
    </row>
    <row r="198" spans="20:21">
      <c r="T198" s="2"/>
      <c r="U198" s="2"/>
    </row>
    <row r="199" spans="20:21">
      <c r="T199" s="2"/>
      <c r="U199" s="2"/>
    </row>
    <row r="200" spans="20:21">
      <c r="T200" s="2"/>
      <c r="U200" s="2"/>
    </row>
    <row r="201" spans="20:21">
      <c r="T201" s="2"/>
      <c r="U201" s="2"/>
    </row>
    <row r="202" spans="20:21">
      <c r="T202" s="2"/>
      <c r="U202" s="2"/>
    </row>
    <row r="203" spans="20:21">
      <c r="T203" s="2"/>
      <c r="U203" s="2"/>
    </row>
    <row r="204" spans="20:21">
      <c r="T204" s="2"/>
      <c r="U204" s="2"/>
    </row>
    <row r="205" spans="20:21">
      <c r="T205" s="2"/>
      <c r="U205" s="2"/>
    </row>
    <row r="206" spans="20:21">
      <c r="T206" s="2"/>
      <c r="U206" s="2"/>
    </row>
    <row r="207" spans="20:21">
      <c r="T207" s="2"/>
      <c r="U207" s="2"/>
    </row>
    <row r="208" spans="20:21">
      <c r="T208" s="2"/>
      <c r="U208" s="2"/>
    </row>
    <row r="209" spans="20:21">
      <c r="T209" s="2"/>
      <c r="U209" s="2"/>
    </row>
    <row r="210" spans="20:21">
      <c r="T210" s="2"/>
      <c r="U210" s="2"/>
    </row>
    <row r="211" spans="20:21">
      <c r="T211" s="2"/>
      <c r="U211" s="2"/>
    </row>
    <row r="212" spans="20:21">
      <c r="T212" s="2"/>
      <c r="U212" s="2"/>
    </row>
    <row r="213" spans="20:21">
      <c r="T213" s="2"/>
      <c r="U213" s="2"/>
    </row>
    <row r="214" spans="20:21">
      <c r="T214" s="2"/>
      <c r="U214" s="2"/>
    </row>
    <row r="215" spans="20:21">
      <c r="T215" s="2"/>
      <c r="U215" s="2"/>
    </row>
    <row r="216" spans="20:21">
      <c r="T216" s="2"/>
      <c r="U216" s="2"/>
    </row>
    <row r="217" spans="20:21">
      <c r="T217" s="2"/>
      <c r="U217" s="2"/>
    </row>
    <row r="218" spans="20:21">
      <c r="T218" s="2"/>
      <c r="U218" s="2"/>
    </row>
    <row r="219" spans="20:21">
      <c r="T219" s="2"/>
      <c r="U219" s="2"/>
    </row>
    <row r="220" spans="20:21">
      <c r="T220" s="2"/>
      <c r="U220" s="2"/>
    </row>
    <row r="221" spans="20:21">
      <c r="T221" s="2"/>
      <c r="U221" s="2"/>
    </row>
    <row r="222" spans="20:21">
      <c r="T222" s="2"/>
      <c r="U222" s="2"/>
    </row>
    <row r="223" spans="20:21">
      <c r="T223" s="2"/>
      <c r="U223" s="2"/>
    </row>
    <row r="224" spans="20:21">
      <c r="T224" s="2"/>
      <c r="U224" s="2"/>
    </row>
    <row r="225" spans="20:21">
      <c r="T225" s="2"/>
      <c r="U225" s="2"/>
    </row>
    <row r="226" spans="20:21">
      <c r="T226" s="2"/>
      <c r="U226" s="2"/>
    </row>
    <row r="227" spans="20:21">
      <c r="T227" s="2"/>
      <c r="U227" s="2"/>
    </row>
    <row r="228" spans="20:21">
      <c r="T228" s="2"/>
      <c r="U228" s="2"/>
    </row>
    <row r="229" spans="20:21">
      <c r="T229" s="2"/>
      <c r="U229" s="2"/>
    </row>
    <row r="230" spans="20:21">
      <c r="T230" s="2"/>
      <c r="U230" s="2"/>
    </row>
    <row r="231" spans="20:21">
      <c r="T231" s="2"/>
      <c r="U231" s="2"/>
    </row>
    <row r="232" spans="20:21">
      <c r="T232" s="2"/>
      <c r="U232" s="2"/>
    </row>
    <row r="233" spans="20:21">
      <c r="T233" s="2"/>
      <c r="U233" s="2"/>
    </row>
    <row r="234" spans="20:21">
      <c r="T234" s="2"/>
      <c r="U234" s="2"/>
    </row>
    <row r="235" spans="20:21">
      <c r="T235" s="2"/>
      <c r="U235" s="2"/>
    </row>
    <row r="236" spans="20:21">
      <c r="T236" s="2"/>
      <c r="U236" s="2"/>
    </row>
    <row r="237" spans="20:21">
      <c r="T237" s="2"/>
      <c r="U237" s="2"/>
    </row>
    <row r="238" spans="20:21">
      <c r="T238" s="2"/>
      <c r="U238" s="2"/>
    </row>
    <row r="239" spans="20:21">
      <c r="T239" s="2"/>
      <c r="U239" s="2"/>
    </row>
    <row r="240" spans="20:21">
      <c r="T240" s="2"/>
      <c r="U240" s="2"/>
    </row>
    <row r="241" spans="20:21">
      <c r="T241" s="2"/>
      <c r="U241" s="2"/>
    </row>
    <row r="242" spans="20:21">
      <c r="T242" s="2"/>
      <c r="U242" s="2"/>
    </row>
    <row r="243" spans="20:21">
      <c r="T243" s="2"/>
      <c r="U243" s="2"/>
    </row>
    <row r="244" spans="20:21">
      <c r="T244" s="2"/>
      <c r="U244" s="2"/>
    </row>
    <row r="245" spans="20:21">
      <c r="T245" s="2"/>
      <c r="U245" s="2"/>
    </row>
    <row r="246" spans="20:21">
      <c r="T246" s="2"/>
      <c r="U246" s="2"/>
    </row>
    <row r="247" spans="20:21">
      <c r="T247" s="2"/>
      <c r="U247" s="2"/>
    </row>
    <row r="248" spans="20:21">
      <c r="T248" s="2"/>
      <c r="U248" s="2"/>
    </row>
    <row r="249" spans="20:21">
      <c r="T249" s="2"/>
      <c r="U249" s="2"/>
    </row>
    <row r="250" spans="20:21">
      <c r="T250" s="2"/>
      <c r="U250" s="2"/>
    </row>
    <row r="251" spans="20:21">
      <c r="T251" s="2"/>
      <c r="U251" s="2"/>
    </row>
    <row r="252" spans="20:21">
      <c r="T252" s="2"/>
      <c r="U252" s="2"/>
    </row>
    <row r="253" spans="20:21">
      <c r="T253" s="2"/>
      <c r="U253" s="2"/>
    </row>
    <row r="254" spans="20:21">
      <c r="T254" s="2"/>
      <c r="U254" s="2"/>
    </row>
    <row r="255" spans="20:21">
      <c r="T255" s="2"/>
      <c r="U255" s="2"/>
    </row>
    <row r="256" spans="20:21">
      <c r="T256" s="2"/>
      <c r="U256" s="2"/>
    </row>
    <row r="257" spans="20:21">
      <c r="T257" s="2"/>
      <c r="U257" s="2"/>
    </row>
    <row r="258" spans="20:21">
      <c r="T258" s="2"/>
      <c r="U258" s="2"/>
    </row>
    <row r="259" spans="20:21">
      <c r="T259" s="2"/>
      <c r="U259" s="2"/>
    </row>
    <row r="260" spans="20:21">
      <c r="T260" s="2"/>
      <c r="U260" s="2"/>
    </row>
    <row r="261" spans="20:21">
      <c r="T261" s="2"/>
      <c r="U261" s="2"/>
    </row>
    <row r="262" spans="20:21">
      <c r="T262" s="2"/>
      <c r="U262" s="2"/>
    </row>
    <row r="263" spans="20:21">
      <c r="T263" s="2"/>
      <c r="U263" s="2"/>
    </row>
    <row r="264" spans="20:21">
      <c r="T264" s="2"/>
      <c r="U264" s="2"/>
    </row>
    <row r="265" spans="20:21">
      <c r="T265" s="2"/>
      <c r="U265" s="2"/>
    </row>
    <row r="266" spans="20:21">
      <c r="T266" s="2"/>
      <c r="U266" s="2"/>
    </row>
    <row r="267" spans="20:21">
      <c r="T267" s="2"/>
      <c r="U267" s="2"/>
    </row>
    <row r="268" spans="20:21">
      <c r="T268" s="2"/>
      <c r="U268" s="2"/>
    </row>
    <row r="269" spans="20:21">
      <c r="T269" s="2"/>
      <c r="U269" s="2"/>
    </row>
    <row r="270" spans="20:21">
      <c r="T270" s="2"/>
      <c r="U270" s="2"/>
    </row>
    <row r="271" spans="20:21">
      <c r="T271" s="2"/>
      <c r="U271" s="2"/>
    </row>
    <row r="272" spans="20:21">
      <c r="T272" s="2"/>
      <c r="U272" s="2"/>
    </row>
    <row r="273" spans="20:21">
      <c r="T273" s="2"/>
      <c r="U273" s="2"/>
    </row>
    <row r="274" spans="20:21">
      <c r="T274" s="2"/>
      <c r="U274" s="2"/>
    </row>
    <row r="275" spans="20:21">
      <c r="T275" s="2"/>
      <c r="U275" s="2"/>
    </row>
    <row r="276" spans="20:21">
      <c r="T276" s="2"/>
      <c r="U276" s="2"/>
    </row>
    <row r="277" spans="20:21">
      <c r="T277" s="2"/>
      <c r="U277" s="2"/>
    </row>
    <row r="278" spans="20:21">
      <c r="T278" s="2"/>
      <c r="U278" s="2"/>
    </row>
    <row r="279" spans="20:21">
      <c r="T279" s="2"/>
      <c r="U279" s="2"/>
    </row>
    <row r="280" spans="20:21">
      <c r="T280" s="2"/>
      <c r="U280" s="2"/>
    </row>
    <row r="281" spans="20:21">
      <c r="T281" s="2"/>
      <c r="U281" s="2"/>
    </row>
    <row r="282" spans="20:21">
      <c r="T282" s="2"/>
      <c r="U282" s="2"/>
    </row>
    <row r="283" spans="20:21">
      <c r="T283" s="2"/>
      <c r="U283" s="2"/>
    </row>
    <row r="284" spans="20:21">
      <c r="T284" s="2"/>
      <c r="U284" s="2"/>
    </row>
    <row r="285" spans="20:21">
      <c r="T285" s="2"/>
      <c r="U285" s="2"/>
    </row>
    <row r="286" spans="20:21">
      <c r="T286" s="2"/>
      <c r="U286" s="2"/>
    </row>
    <row r="287" spans="20:21">
      <c r="T287" s="2"/>
      <c r="U287" s="2"/>
    </row>
    <row r="288" spans="20:21">
      <c r="T288" s="2"/>
      <c r="U288" s="2"/>
    </row>
    <row r="289" spans="20:21">
      <c r="T289" s="2"/>
      <c r="U289" s="2"/>
    </row>
    <row r="290" spans="20:21">
      <c r="T290" s="2"/>
      <c r="U290" s="2"/>
    </row>
    <row r="291" spans="20:21">
      <c r="T291" s="2"/>
      <c r="U291" s="2"/>
    </row>
    <row r="292" spans="20:21">
      <c r="T292" s="2"/>
      <c r="U292" s="2"/>
    </row>
    <row r="293" spans="20:21">
      <c r="T293" s="2"/>
      <c r="U293" s="2"/>
    </row>
    <row r="294" spans="20:21">
      <c r="T294" s="2"/>
      <c r="U294" s="2"/>
    </row>
    <row r="295" spans="20:21">
      <c r="T295" s="2"/>
      <c r="U295" s="2"/>
    </row>
    <row r="296" spans="20:21">
      <c r="T296" s="2"/>
      <c r="U296" s="2"/>
    </row>
    <row r="297" spans="20:21">
      <c r="T297" s="2"/>
      <c r="U297" s="2"/>
    </row>
    <row r="298" spans="20:21">
      <c r="T298" s="2"/>
      <c r="U298" s="2"/>
    </row>
    <row r="299" spans="20:21">
      <c r="T299" s="2"/>
      <c r="U299" s="2"/>
    </row>
    <row r="300" spans="20:21">
      <c r="T300" s="2"/>
      <c r="U300" s="2"/>
    </row>
    <row r="301" spans="20:21">
      <c r="T301" s="2"/>
      <c r="U301" s="2"/>
    </row>
    <row r="302" spans="20:21">
      <c r="T302" s="2"/>
      <c r="U302" s="2"/>
    </row>
    <row r="303" spans="20:21">
      <c r="T303" s="2"/>
      <c r="U303" s="2"/>
    </row>
    <row r="304" spans="20:21">
      <c r="T304" s="2"/>
      <c r="U304" s="2"/>
    </row>
    <row r="305" spans="20:21">
      <c r="T305" s="2"/>
      <c r="U305" s="2"/>
    </row>
    <row r="306" spans="20:21">
      <c r="T306" s="2"/>
      <c r="U306" s="2"/>
    </row>
    <row r="307" spans="20:21">
      <c r="T307" s="2"/>
      <c r="U307" s="2"/>
    </row>
    <row r="308" spans="20:21">
      <c r="T308" s="2"/>
      <c r="U308" s="2"/>
    </row>
    <row r="309" spans="20:21">
      <c r="T309" s="2"/>
      <c r="U309" s="2"/>
    </row>
    <row r="310" spans="20:21">
      <c r="T310" s="2"/>
      <c r="U310" s="2"/>
    </row>
    <row r="311" spans="20:21">
      <c r="T311" s="2"/>
      <c r="U311" s="2"/>
    </row>
    <row r="312" spans="20:21">
      <c r="T312" s="2"/>
      <c r="U312" s="2"/>
    </row>
    <row r="313" spans="20:21">
      <c r="T313" s="2"/>
      <c r="U313" s="2"/>
    </row>
    <row r="314" spans="20:21">
      <c r="T314" s="2"/>
      <c r="U314" s="2"/>
    </row>
    <row r="315" spans="20:21">
      <c r="T315" s="2"/>
      <c r="U315" s="2"/>
    </row>
    <row r="316" spans="20:21">
      <c r="T316" s="2"/>
      <c r="U316" s="2"/>
    </row>
    <row r="317" spans="20:21">
      <c r="T317" s="2"/>
      <c r="U317" s="2"/>
    </row>
    <row r="318" spans="20:21">
      <c r="T318" s="2"/>
      <c r="U318" s="2"/>
    </row>
    <row r="319" spans="20:21">
      <c r="T319" s="2"/>
      <c r="U319" s="2"/>
    </row>
    <row r="320" spans="20:21">
      <c r="T320" s="2"/>
      <c r="U320" s="2"/>
    </row>
    <row r="321" spans="20:21">
      <c r="T321" s="2"/>
      <c r="U321" s="2"/>
    </row>
    <row r="322" spans="20:21">
      <c r="T322" s="2"/>
      <c r="U322" s="2"/>
    </row>
    <row r="323" spans="20:21">
      <c r="T323" s="2"/>
      <c r="U323" s="2"/>
    </row>
    <row r="324" spans="20:21">
      <c r="T324" s="2"/>
      <c r="U324" s="2"/>
    </row>
    <row r="325" spans="20:21">
      <c r="T325" s="2"/>
      <c r="U325" s="2"/>
    </row>
    <row r="326" spans="20:21">
      <c r="T326" s="2"/>
      <c r="U326" s="2"/>
    </row>
    <row r="327" spans="20:21">
      <c r="T327" s="2"/>
      <c r="U327" s="2"/>
    </row>
    <row r="328" spans="20:21">
      <c r="T328" s="2"/>
      <c r="U328" s="2"/>
    </row>
    <row r="329" spans="20:21">
      <c r="T329" s="2"/>
      <c r="U329" s="2"/>
    </row>
    <row r="330" spans="20:21">
      <c r="T330" s="2"/>
      <c r="U330" s="2"/>
    </row>
    <row r="331" spans="20:21">
      <c r="T331" s="2"/>
      <c r="U331" s="2"/>
    </row>
    <row r="332" spans="20:21">
      <c r="T332" s="2"/>
      <c r="U332" s="2"/>
    </row>
    <row r="333" spans="20:21">
      <c r="T333" s="2"/>
      <c r="U333" s="2"/>
    </row>
    <row r="334" spans="20:21">
      <c r="T334" s="2"/>
      <c r="U334" s="2"/>
    </row>
    <row r="335" spans="20:21">
      <c r="T335" s="2"/>
      <c r="U335" s="2"/>
    </row>
    <row r="336" spans="20:21">
      <c r="T336" s="2"/>
      <c r="U336" s="2"/>
    </row>
    <row r="337" spans="20:21">
      <c r="T337" s="2"/>
      <c r="U337" s="2"/>
    </row>
    <row r="338" spans="20:21">
      <c r="T338" s="2"/>
      <c r="U338" s="2"/>
    </row>
    <row r="339" spans="20:21">
      <c r="T339" s="2"/>
      <c r="U339" s="2"/>
    </row>
    <row r="340" spans="20:21">
      <c r="T340" s="2"/>
      <c r="U340" s="2"/>
    </row>
    <row r="341" spans="20:21">
      <c r="T341" s="2"/>
      <c r="U341" s="2"/>
    </row>
    <row r="342" spans="20:21">
      <c r="T342" s="2"/>
      <c r="U342" s="2"/>
    </row>
    <row r="343" spans="20:21">
      <c r="T343" s="2"/>
      <c r="U343" s="2"/>
    </row>
    <row r="344" spans="20:21">
      <c r="T344" s="2"/>
      <c r="U344" s="2"/>
    </row>
    <row r="345" spans="20:21">
      <c r="T345" s="2"/>
      <c r="U345" s="2"/>
    </row>
    <row r="346" spans="20:21">
      <c r="T346" s="2"/>
      <c r="U346" s="2"/>
    </row>
    <row r="347" spans="20:21">
      <c r="T347" s="2"/>
      <c r="U347" s="2"/>
    </row>
    <row r="348" spans="20:21">
      <c r="T348" s="2"/>
      <c r="U348" s="2"/>
    </row>
    <row r="349" spans="20:21">
      <c r="T349" s="2"/>
      <c r="U349" s="2"/>
    </row>
    <row r="350" spans="20:21">
      <c r="T350" s="2"/>
      <c r="U350" s="2"/>
    </row>
    <row r="351" spans="20:21">
      <c r="T351" s="2"/>
      <c r="U351" s="2"/>
    </row>
    <row r="352" spans="20:21">
      <c r="T352" s="2"/>
      <c r="U352" s="2"/>
    </row>
    <row r="353" spans="20:21">
      <c r="T353" s="2"/>
      <c r="U353" s="2"/>
    </row>
    <row r="354" spans="20:21">
      <c r="T354" s="2"/>
      <c r="U354" s="2"/>
    </row>
    <row r="355" spans="20:21">
      <c r="T355" s="2"/>
      <c r="U355" s="2"/>
    </row>
    <row r="356" spans="20:21">
      <c r="T356" s="2"/>
      <c r="U356" s="2"/>
    </row>
    <row r="357" spans="20:21">
      <c r="T357" s="2"/>
      <c r="U357" s="2"/>
    </row>
    <row r="358" spans="20:21">
      <c r="T358" s="2"/>
      <c r="U358" s="2"/>
    </row>
    <row r="359" spans="20:21">
      <c r="T359" s="2"/>
      <c r="U359" s="2"/>
    </row>
    <row r="360" spans="20:21">
      <c r="T360" s="2"/>
      <c r="U360" s="2"/>
    </row>
    <row r="361" spans="20:21">
      <c r="T361" s="2"/>
      <c r="U361" s="2"/>
    </row>
    <row r="362" spans="20:21">
      <c r="T362" s="2"/>
      <c r="U362" s="2"/>
    </row>
    <row r="363" spans="20:21">
      <c r="T363" s="2"/>
      <c r="U363" s="2"/>
    </row>
    <row r="364" spans="20:21">
      <c r="T364" s="2"/>
      <c r="U364" s="2"/>
    </row>
    <row r="365" spans="20:21">
      <c r="T365" s="2"/>
      <c r="U365" s="2"/>
    </row>
    <row r="366" spans="20:21">
      <c r="T366" s="2"/>
      <c r="U366" s="2"/>
    </row>
    <row r="367" spans="20:21">
      <c r="T367" s="2"/>
      <c r="U367" s="2"/>
    </row>
    <row r="368" spans="20:21">
      <c r="T368" s="2"/>
      <c r="U368" s="2"/>
    </row>
    <row r="369" spans="20:21">
      <c r="T369" s="2"/>
      <c r="U369" s="2"/>
    </row>
    <row r="370" spans="20:21">
      <c r="T370" s="2"/>
      <c r="U370" s="2"/>
    </row>
    <row r="371" spans="20:21">
      <c r="T371" s="2"/>
      <c r="U371" s="2"/>
    </row>
    <row r="372" spans="20:21">
      <c r="T372" s="2"/>
      <c r="U372" s="2"/>
    </row>
    <row r="373" spans="20:21">
      <c r="T373" s="2"/>
      <c r="U373" s="2"/>
    </row>
    <row r="374" spans="20:21">
      <c r="T374" s="2"/>
      <c r="U374" s="2"/>
    </row>
    <row r="375" spans="20:21">
      <c r="T375" s="2"/>
      <c r="U375" s="2"/>
    </row>
    <row r="376" spans="20:21">
      <c r="T376" s="2"/>
      <c r="U376" s="2"/>
    </row>
    <row r="377" spans="20:21">
      <c r="T377" s="2"/>
      <c r="U377" s="2"/>
    </row>
    <row r="378" spans="20:21">
      <c r="T378" s="2"/>
      <c r="U378" s="2"/>
    </row>
    <row r="379" spans="20:21">
      <c r="T379" s="2"/>
      <c r="U379" s="2"/>
    </row>
    <row r="380" spans="20:21">
      <c r="T380" s="2"/>
      <c r="U380" s="2"/>
    </row>
    <row r="381" spans="20:21">
      <c r="T381" s="2"/>
      <c r="U381" s="2"/>
    </row>
    <row r="382" spans="20:21">
      <c r="T382" s="2"/>
      <c r="U382" s="2"/>
    </row>
    <row r="383" spans="20:21">
      <c r="T383" s="2"/>
      <c r="U383" s="2"/>
    </row>
    <row r="384" spans="20:21">
      <c r="T384" s="2"/>
      <c r="U384" s="2"/>
    </row>
    <row r="385" spans="20:21">
      <c r="T385" s="2"/>
      <c r="U385" s="2"/>
    </row>
    <row r="386" spans="20:21">
      <c r="T386" s="2"/>
      <c r="U386" s="2"/>
    </row>
    <row r="387" spans="20:21">
      <c r="T387" s="2"/>
      <c r="U387" s="2"/>
    </row>
    <row r="388" spans="20:21">
      <c r="T388" s="2"/>
      <c r="U388" s="2"/>
    </row>
    <row r="389" spans="20:21">
      <c r="T389" s="2"/>
      <c r="U389" s="2"/>
    </row>
    <row r="390" spans="20:21">
      <c r="T390" s="2"/>
      <c r="U390" s="2"/>
    </row>
    <row r="391" spans="20:21">
      <c r="T391" s="2"/>
      <c r="U391" s="2"/>
    </row>
    <row r="392" spans="20:21">
      <c r="T392" s="2"/>
      <c r="U392" s="2"/>
    </row>
    <row r="393" spans="20:21">
      <c r="T393" s="2"/>
      <c r="U393" s="2"/>
    </row>
    <row r="394" spans="20:21">
      <c r="T394" s="2"/>
      <c r="U394" s="2"/>
    </row>
    <row r="395" spans="20:21">
      <c r="T395" s="2"/>
      <c r="U395" s="2"/>
    </row>
    <row r="396" spans="20:21">
      <c r="T396" s="2"/>
      <c r="U396" s="2"/>
    </row>
    <row r="397" spans="20:21">
      <c r="T397" s="2"/>
      <c r="U397" s="2"/>
    </row>
    <row r="398" spans="20:21">
      <c r="T398" s="2"/>
      <c r="U398" s="2"/>
    </row>
    <row r="399" spans="20:21">
      <c r="T399" s="2"/>
      <c r="U399" s="2"/>
    </row>
    <row r="400" spans="20:21">
      <c r="T400" s="2"/>
      <c r="U400" s="2"/>
    </row>
    <row r="401" spans="20:21">
      <c r="T401" s="2"/>
      <c r="U401" s="2"/>
    </row>
    <row r="402" spans="20:21">
      <c r="T402" s="2"/>
      <c r="U402" s="2"/>
    </row>
    <row r="403" spans="20:21">
      <c r="T403" s="2"/>
      <c r="U403" s="2"/>
    </row>
    <row r="404" spans="20:21">
      <c r="T404" s="2"/>
      <c r="U404" s="2"/>
    </row>
    <row r="405" spans="20:21">
      <c r="T405" s="2"/>
      <c r="U405" s="2"/>
    </row>
    <row r="406" spans="20:21">
      <c r="T406" s="2"/>
      <c r="U406" s="2"/>
    </row>
    <row r="407" spans="20:21">
      <c r="T407" s="2"/>
      <c r="U407" s="2"/>
    </row>
    <row r="408" spans="20:21">
      <c r="T408" s="2"/>
      <c r="U408" s="2"/>
    </row>
    <row r="409" spans="20:21">
      <c r="T409" s="2"/>
      <c r="U409" s="2"/>
    </row>
    <row r="410" spans="20:21">
      <c r="T410" s="2"/>
      <c r="U410" s="2"/>
    </row>
    <row r="411" spans="20:21">
      <c r="T411" s="2"/>
      <c r="U411" s="2"/>
    </row>
    <row r="412" spans="20:21">
      <c r="T412" s="2"/>
      <c r="U412" s="2"/>
    </row>
    <row r="413" spans="20:21">
      <c r="T413" s="2"/>
      <c r="U413" s="2"/>
    </row>
    <row r="414" spans="20:21">
      <c r="T414" s="2"/>
      <c r="U414" s="2"/>
    </row>
    <row r="415" spans="20:21">
      <c r="T415" s="2"/>
      <c r="U415" s="2"/>
    </row>
    <row r="416" spans="20:21">
      <c r="T416" s="2"/>
      <c r="U416" s="2"/>
    </row>
    <row r="417" spans="20:21">
      <c r="T417" s="2"/>
      <c r="U417" s="2"/>
    </row>
    <row r="418" spans="20:21">
      <c r="T418" s="2"/>
      <c r="U418" s="2"/>
    </row>
    <row r="419" spans="20:21">
      <c r="T419" s="2"/>
      <c r="U419" s="2"/>
    </row>
    <row r="420" spans="20:21">
      <c r="T420" s="2"/>
      <c r="U420" s="2"/>
    </row>
    <row r="421" spans="20:21">
      <c r="T421" s="2"/>
      <c r="U421" s="2"/>
    </row>
    <row r="422" spans="20:21">
      <c r="T422" s="2"/>
      <c r="U422" s="2"/>
    </row>
    <row r="423" spans="20:21">
      <c r="T423" s="2"/>
      <c r="U423" s="2"/>
    </row>
    <row r="424" spans="20:21">
      <c r="T424" s="2"/>
      <c r="U424" s="2"/>
    </row>
    <row r="425" spans="20:21">
      <c r="T425" s="2"/>
      <c r="U425" s="2"/>
    </row>
    <row r="426" spans="20:21">
      <c r="T426" s="2"/>
      <c r="U426" s="2"/>
    </row>
    <row r="427" spans="20:21">
      <c r="T427" s="2"/>
      <c r="U427" s="2"/>
    </row>
    <row r="428" spans="20:21">
      <c r="T428" s="2"/>
      <c r="U428" s="2"/>
    </row>
    <row r="429" spans="20:21">
      <c r="T429" s="2"/>
      <c r="U429" s="2"/>
    </row>
    <row r="430" spans="20:21">
      <c r="T430" s="2"/>
      <c r="U430" s="2"/>
    </row>
    <row r="431" spans="20:21">
      <c r="T431" s="2"/>
      <c r="U431" s="2"/>
    </row>
    <row r="432" spans="20:21">
      <c r="T432" s="2"/>
      <c r="U432" s="2"/>
    </row>
    <row r="433" spans="20:21">
      <c r="T433" s="2"/>
      <c r="U433" s="2"/>
    </row>
    <row r="434" spans="20:21">
      <c r="T434" s="2"/>
      <c r="U434" s="2"/>
    </row>
    <row r="435" spans="20:21">
      <c r="T435" s="2"/>
      <c r="U435" s="2"/>
    </row>
    <row r="436" spans="20:21">
      <c r="T436" s="2"/>
      <c r="U436" s="2"/>
    </row>
    <row r="437" spans="20:21">
      <c r="T437" s="2"/>
      <c r="U437" s="2"/>
    </row>
    <row r="438" spans="20:21">
      <c r="T438" s="2"/>
      <c r="U438" s="2"/>
    </row>
    <row r="439" spans="20:21">
      <c r="T439" s="2"/>
      <c r="U439" s="2"/>
    </row>
    <row r="440" spans="20:21">
      <c r="T440" s="2"/>
      <c r="U440" s="2"/>
    </row>
    <row r="441" spans="20:21">
      <c r="T441" s="2"/>
      <c r="U441" s="2"/>
    </row>
    <row r="442" spans="20:21">
      <c r="T442" s="2"/>
      <c r="U442" s="2"/>
    </row>
    <row r="443" spans="20:21">
      <c r="T443" s="2"/>
      <c r="U443" s="2"/>
    </row>
    <row r="444" spans="20:21">
      <c r="T444" s="2"/>
      <c r="U444" s="2"/>
    </row>
    <row r="445" spans="20:21">
      <c r="T445" s="2"/>
      <c r="U445" s="2"/>
    </row>
    <row r="446" spans="20:21">
      <c r="T446" s="2"/>
      <c r="U446" s="2"/>
    </row>
    <row r="447" spans="20:21">
      <c r="T447" s="2"/>
      <c r="U447" s="2"/>
    </row>
    <row r="448" spans="20:21">
      <c r="T448" s="2"/>
      <c r="U448" s="2"/>
    </row>
    <row r="449" spans="20:21">
      <c r="T449" s="2"/>
      <c r="U449" s="2"/>
    </row>
    <row r="450" spans="20:21">
      <c r="T450" s="2"/>
      <c r="U450" s="2"/>
    </row>
    <row r="451" spans="20:21">
      <c r="T451" s="2"/>
      <c r="U451" s="2"/>
    </row>
    <row r="452" spans="20:21">
      <c r="T452" s="2"/>
      <c r="U452" s="2"/>
    </row>
    <row r="453" spans="20:21">
      <c r="T453" s="2"/>
      <c r="U453" s="2"/>
    </row>
    <row r="454" spans="20:21">
      <c r="T454" s="2"/>
      <c r="U454" s="2"/>
    </row>
    <row r="455" spans="20:21">
      <c r="T455" s="2"/>
      <c r="U455" s="2"/>
    </row>
    <row r="456" spans="20:21">
      <c r="T456" s="2"/>
      <c r="U456" s="2"/>
    </row>
    <row r="457" spans="20:21">
      <c r="T457" s="2"/>
      <c r="U457" s="2"/>
    </row>
    <row r="458" spans="20:21">
      <c r="T458" s="2"/>
      <c r="U458" s="2"/>
    </row>
    <row r="459" spans="20:21">
      <c r="T459" s="2"/>
      <c r="U459" s="2"/>
    </row>
    <row r="460" spans="20:21">
      <c r="T460" s="2"/>
      <c r="U460" s="2"/>
    </row>
    <row r="461" spans="20:21">
      <c r="T461" s="2"/>
      <c r="U461" s="2"/>
    </row>
    <row r="462" spans="20:21">
      <c r="T462" s="2"/>
      <c r="U462" s="2"/>
    </row>
    <row r="463" spans="20:21">
      <c r="T463" s="2"/>
      <c r="U463" s="2"/>
    </row>
    <row r="464" spans="20:21">
      <c r="T464" s="2"/>
      <c r="U464" s="2"/>
    </row>
    <row r="465" spans="20:21">
      <c r="T465" s="2"/>
      <c r="U465" s="2"/>
    </row>
    <row r="466" spans="20:21">
      <c r="T466" s="2"/>
      <c r="U466" s="2"/>
    </row>
    <row r="467" spans="20:21">
      <c r="T467" s="2"/>
      <c r="U467" s="2"/>
    </row>
    <row r="468" spans="20:21">
      <c r="T468" s="2"/>
      <c r="U468" s="2"/>
    </row>
    <row r="469" spans="20:21">
      <c r="T469" s="2"/>
      <c r="U469" s="2"/>
    </row>
    <row r="470" spans="20:21">
      <c r="T470" s="2"/>
      <c r="U470" s="2"/>
    </row>
    <row r="471" spans="20:21">
      <c r="T471" s="2"/>
      <c r="U471" s="2"/>
    </row>
    <row r="472" spans="20:21">
      <c r="T472" s="2"/>
      <c r="U472" s="2"/>
    </row>
    <row r="473" spans="20:21">
      <c r="T473" s="2"/>
      <c r="U473" s="2"/>
    </row>
    <row r="474" spans="20:21">
      <c r="T474" s="2"/>
      <c r="U474" s="2"/>
    </row>
    <row r="475" spans="20:21">
      <c r="T475" s="2"/>
      <c r="U475" s="2"/>
    </row>
    <row r="476" spans="20:21">
      <c r="T476" s="2"/>
      <c r="U476" s="2"/>
    </row>
    <row r="477" spans="20:21">
      <c r="T477" s="2"/>
      <c r="U477" s="2"/>
    </row>
    <row r="478" spans="20:21">
      <c r="T478" s="2"/>
      <c r="U478" s="2"/>
    </row>
    <row r="479" spans="20:21">
      <c r="T479" s="2"/>
      <c r="U479" s="2"/>
    </row>
    <row r="480" spans="20:21">
      <c r="T480" s="2"/>
      <c r="U480" s="2"/>
    </row>
    <row r="481" spans="20:21">
      <c r="T481" s="2"/>
      <c r="U481" s="2"/>
    </row>
    <row r="482" spans="20:21">
      <c r="T482" s="2"/>
      <c r="U482" s="2"/>
    </row>
    <row r="483" spans="20:21">
      <c r="T483" s="2"/>
      <c r="U483" s="2"/>
    </row>
    <row r="484" spans="20:21">
      <c r="T484" s="2"/>
      <c r="U484" s="2"/>
    </row>
    <row r="485" spans="20:21">
      <c r="T485" s="2"/>
      <c r="U485" s="2"/>
    </row>
    <row r="486" spans="20:21">
      <c r="T486" s="2"/>
      <c r="U486" s="2"/>
    </row>
    <row r="487" spans="20:21">
      <c r="T487" s="2"/>
      <c r="U487" s="2"/>
    </row>
    <row r="488" spans="20:21">
      <c r="T488" s="2"/>
      <c r="U488" s="2"/>
    </row>
    <row r="489" spans="20:21">
      <c r="T489" s="2"/>
      <c r="U489" s="2"/>
    </row>
    <row r="490" spans="20:21">
      <c r="T490" s="2"/>
      <c r="U490" s="2"/>
    </row>
    <row r="491" spans="20:21">
      <c r="T491" s="2"/>
      <c r="U491" s="2"/>
    </row>
    <row r="492" spans="20:21">
      <c r="T492" s="2"/>
      <c r="U492" s="2"/>
    </row>
    <row r="493" spans="20:21">
      <c r="T493" s="2"/>
      <c r="U493" s="2"/>
    </row>
    <row r="494" spans="20:21">
      <c r="T494" s="2"/>
      <c r="U494" s="2"/>
    </row>
    <row r="495" spans="20:21">
      <c r="T495" s="2"/>
      <c r="U495" s="2"/>
    </row>
    <row r="496" spans="20:21">
      <c r="T496" s="2"/>
      <c r="U496" s="2"/>
    </row>
    <row r="497" spans="20:21">
      <c r="T497" s="2"/>
      <c r="U497" s="2"/>
    </row>
    <row r="498" spans="20:21">
      <c r="T498" s="2"/>
      <c r="U498" s="2"/>
    </row>
    <row r="499" spans="20:21">
      <c r="T499" s="2"/>
      <c r="U499" s="2"/>
    </row>
    <row r="500" spans="20:21">
      <c r="T500" s="2"/>
      <c r="U500" s="2"/>
    </row>
    <row r="501" spans="20:21">
      <c r="T501" s="2"/>
      <c r="U501" s="2"/>
    </row>
    <row r="502" spans="20:21">
      <c r="T502" s="2"/>
      <c r="U502" s="2"/>
    </row>
    <row r="503" spans="20:21">
      <c r="T503" s="2"/>
      <c r="U503" s="2"/>
    </row>
    <row r="504" spans="20:21">
      <c r="T504" s="2"/>
      <c r="U504" s="2"/>
    </row>
    <row r="505" spans="20:21">
      <c r="T505" s="2"/>
      <c r="U505" s="2"/>
    </row>
    <row r="506" spans="20:21">
      <c r="T506" s="2"/>
      <c r="U506" s="2"/>
    </row>
    <row r="507" spans="20:21">
      <c r="T507" s="2"/>
      <c r="U507" s="2"/>
    </row>
    <row r="508" spans="20:21">
      <c r="T508" s="2"/>
      <c r="U508" s="2"/>
    </row>
  </sheetData>
  <sheetProtection algorithmName="SHA-512" hashValue="ObtTxErsg2zoBcBslhdBKPnrScnoEkgz+q7DMs7cvlbiAvMhRzPIVVDbtojjcJOVPnXhoJaAMg/6OdQzlGDegA==" saltValue="tHjrNpwNgbACgqCpxo1e1A==" spinCount="100000" sheet="1" objects="1" scenarios="1" selectLockedCells="1" selectUnlockedCells="1"/>
  <mergeCells count="13">
    <mergeCell ref="B5:C5"/>
    <mergeCell ref="D5:V5"/>
    <mergeCell ref="AH5:AL5"/>
    <mergeCell ref="AN5:AT5"/>
    <mergeCell ref="N1:BE1"/>
    <mergeCell ref="B3:C3"/>
    <mergeCell ref="D3:V3"/>
    <mergeCell ref="AH3:AL3"/>
    <mergeCell ref="AN3:AT3"/>
    <mergeCell ref="B4:C4"/>
    <mergeCell ref="D4:V4"/>
    <mergeCell ref="AH4:AL4"/>
    <mergeCell ref="AN4:AT4"/>
  </mergeCells>
  <printOptions horizontalCentered="1"/>
  <pageMargins left="0.5" right="0.5" top="0.75" bottom="0.5" header="0.5" footer="0.5"/>
  <pageSetup scale="55" orientation="landscape" horizontalDpi="300" verticalDpi="300" r:id="rId1"/>
  <headerFooter alignWithMargins="0"/>
  <drawing r:id="rId2"/>
  <legacyDrawing r:id="rId3"/>
  <tableParts count="1">
    <tablePart r:id="rId4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XmR Control Chart</vt:lpstr>
      <vt:lpstr>XmR Control Chart (EXAMPLE)</vt:lpstr>
      <vt:lpstr>'XmR Control Chart'!Print_Area</vt:lpstr>
      <vt:lpstr>'XmR Control Chart (EXAMPLE)'!Print_Area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Individuals MR R Control Chart Template</dc:title>
  <dc:creator>PSG</dc:creator>
  <cp:lastModifiedBy>eanaya100@gmail.com</cp:lastModifiedBy>
  <cp:lastPrinted>2019-07-24T17:44:17Z</cp:lastPrinted>
  <dcterms:created xsi:type="dcterms:W3CDTF">2001-02-09T18:29:54Z</dcterms:created>
  <dcterms:modified xsi:type="dcterms:W3CDTF">2022-12-23T21:17:24Z</dcterms:modified>
</cp:coreProperties>
</file>