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d08b563f3a22d05c/Pathstone/A GOOGLE Drive/"/>
    </mc:Choice>
  </mc:AlternateContent>
  <xr:revisionPtr revIDLastSave="167" documentId="8_{F9FC4FE4-326F-4A9E-9A65-4A10827ACD72}" xr6:coauthVersionLast="47" xr6:coauthVersionMax="47" xr10:uidLastSave="{5F1A04A2-66A6-4BC3-BC4B-B5C6B71F4DB9}"/>
  <bookViews>
    <workbookView xWindow="28680" yWindow="-120" windowWidth="29040" windowHeight="15990" xr2:uid="{00000000-000D-0000-FFFF-FFFF00000000}"/>
  </bookViews>
  <sheets>
    <sheet name="WorkSheet" sheetId="4" r:id="rId1"/>
    <sheet name="Fishbone Diagram" sheetId="5" r:id="rId2"/>
    <sheet name="5 Whys" sheetId="10" r:id="rId3"/>
    <sheet name="Action Plan" sheetId="12" r:id="rId4"/>
    <sheet name="Categories" sheetId="6" r:id="rId5"/>
  </sheets>
  <externalReferences>
    <externalReference r:id="rId6"/>
    <externalReference r:id="rId7"/>
    <externalReference r:id="rId8"/>
  </externalReferences>
  <definedNames>
    <definedName name="_hrs2" localSheetId="3">[2]Input!#REF!</definedName>
    <definedName name="_hrs2" localSheetId="1">[1]Input!#REF!</definedName>
    <definedName name="_hrs2" localSheetId="0">[1]Input!#REF!</definedName>
    <definedName name="_hrs2">[2]Input!#REF!</definedName>
    <definedName name="AC" localSheetId="3">[2]Input!#REF!</definedName>
    <definedName name="AC" localSheetId="1">[1]Input!#REF!</definedName>
    <definedName name="AC" localSheetId="0">[1]Input!#REF!</definedName>
    <definedName name="AC">[2]Input!#REF!</definedName>
    <definedName name="DI" localSheetId="3">[2]Input!#REF!</definedName>
    <definedName name="DI" localSheetId="1">[1]Input!#REF!</definedName>
    <definedName name="DI" localSheetId="0">[1]Input!#REF!</definedName>
    <definedName name="DI">[2]Input!#REF!</definedName>
    <definedName name="DO" localSheetId="3">[2]Input!#REF!</definedName>
    <definedName name="DO" localSheetId="1">[1]Input!#REF!</definedName>
    <definedName name="DO" localSheetId="0">[1]Input!#REF!</definedName>
    <definedName name="DO">[2]Input!#REF!</definedName>
    <definedName name="Flight" localSheetId="3">#REF!</definedName>
    <definedName name="Flight">#REF!</definedName>
    <definedName name="Flightplan" localSheetId="3">#REF!</definedName>
    <definedName name="Flightplan">#REF!</definedName>
    <definedName name="FR" localSheetId="3">[2]Input!#REF!</definedName>
    <definedName name="FR" localSheetId="1">[1]Input!#REF!</definedName>
    <definedName name="FR" localSheetId="0">[1]Input!#REF!</definedName>
    <definedName name="FR">[2]Input!#REF!</definedName>
    <definedName name="hrs" localSheetId="3">[2]Input!#REF!</definedName>
    <definedName name="hrs" localSheetId="1">[1]Input!#REF!</definedName>
    <definedName name="hrs" localSheetId="0">[1]Input!#REF!</definedName>
    <definedName name="hrs">[2]Input!#REF!</definedName>
    <definedName name="Loader" localSheetId="3">[2]Input!#REF!</definedName>
    <definedName name="Loader" localSheetId="1">[1]Input!#REF!</definedName>
    <definedName name="Loader" localSheetId="0">[1]Input!#REF!</definedName>
    <definedName name="Loader">[2]Input!#REF!</definedName>
    <definedName name="MI" localSheetId="3">[2]Input!#REF!</definedName>
    <definedName name="MI" localSheetId="1">[1]Input!#REF!</definedName>
    <definedName name="MI" localSheetId="0">[1]Input!#REF!</definedName>
    <definedName name="MI">[2]Input!#REF!</definedName>
    <definedName name="MO" localSheetId="3">[2]Input!#REF!</definedName>
    <definedName name="MO" localSheetId="1">[1]Input!#REF!</definedName>
    <definedName name="MO" localSheetId="0">[1]Input!#REF!</definedName>
    <definedName name="MO">[2]Input!#REF!</definedName>
    <definedName name="_xlnm.Print_Area" localSheetId="3">'Action Plan'!$A$1:$N$31</definedName>
    <definedName name="_xlnm.Print_Area" localSheetId="0">WorkSheet!$B$1:$AV$43</definedName>
    <definedName name="SA" localSheetId="3">[2]Input!#REF!</definedName>
    <definedName name="SA" localSheetId="1">[1]Input!#REF!</definedName>
    <definedName name="SA" localSheetId="0">[1]Input!#REF!</definedName>
    <definedName name="SA">[2]Input!#REF!</definedName>
    <definedName name="Shift_time" localSheetId="3">[2]Input!#REF!</definedName>
    <definedName name="Shift_time" localSheetId="1">[1]Input!#REF!</definedName>
    <definedName name="Shift_time" localSheetId="0">[1]Input!#REF!</definedName>
    <definedName name="Shift_time">[2]Input!#REF!</definedName>
    <definedName name="SO" localSheetId="3">[2]Input!#REF!</definedName>
    <definedName name="SO" localSheetId="1">[1]Input!#REF!</definedName>
    <definedName name="SO" localSheetId="0">[1]Input!#REF!</definedName>
    <definedName name="SO">[2]Input!#REF!</definedName>
    <definedName name="tool">[2]Input!$A$16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2" l="1"/>
  <c r="F12" i="12"/>
  <c r="F13" i="12"/>
  <c r="F14" i="12"/>
  <c r="F15" i="12"/>
  <c r="F16" i="12"/>
  <c r="F17" i="12"/>
  <c r="F18" i="12"/>
  <c r="F19" i="12"/>
  <c r="F20" i="12"/>
  <c r="M30" i="12"/>
  <c r="M21" i="12"/>
  <c r="M20" i="12"/>
  <c r="M19" i="12"/>
  <c r="M18" i="12"/>
  <c r="M17" i="12"/>
  <c r="M16" i="12"/>
  <c r="M15" i="12"/>
  <c r="M14" i="12"/>
  <c r="M13" i="12"/>
  <c r="L8" i="12"/>
  <c r="M12" i="12" s="1"/>
  <c r="M11" i="12" l="1"/>
  <c r="Y39" i="4" l="1"/>
  <c r="Y40" i="4"/>
  <c r="Y41" i="4"/>
  <c r="Y42" i="4"/>
  <c r="Y43" i="4"/>
  <c r="Y38" i="4"/>
  <c r="Y37" i="4"/>
  <c r="M39" i="4"/>
  <c r="M40" i="4"/>
  <c r="M41" i="4"/>
  <c r="M42" i="4"/>
  <c r="M43" i="4"/>
  <c r="M38" i="4"/>
  <c r="M37" i="4"/>
  <c r="Y31" i="4"/>
  <c r="Y32" i="4"/>
  <c r="Y33" i="4"/>
  <c r="Y34" i="4"/>
  <c r="Y35" i="4"/>
  <c r="Y30" i="4"/>
  <c r="Y29" i="4"/>
  <c r="M31" i="4"/>
  <c r="M32" i="4"/>
  <c r="M33" i="4"/>
  <c r="M34" i="4"/>
  <c r="M35" i="4"/>
  <c r="M30" i="4"/>
  <c r="M29" i="4"/>
  <c r="Y23" i="4"/>
  <c r="Y24" i="4"/>
  <c r="Y25" i="4"/>
  <c r="Y26" i="4"/>
  <c r="Y27" i="4"/>
  <c r="Y22" i="4"/>
  <c r="Y21" i="4"/>
  <c r="Y15" i="4"/>
  <c r="Y16" i="4"/>
  <c r="Y17" i="4"/>
  <c r="Y18" i="4"/>
  <c r="Y19" i="4"/>
  <c r="M23" i="4"/>
  <c r="M24" i="4"/>
  <c r="M25" i="4"/>
  <c r="M26" i="4"/>
  <c r="M27" i="4"/>
  <c r="M22" i="4"/>
  <c r="Y14" i="4"/>
  <c r="Y13" i="4"/>
  <c r="M15" i="4"/>
  <c r="M14" i="4"/>
  <c r="M13" i="4"/>
  <c r="AQ15" i="4"/>
  <c r="AQ14" i="4"/>
  <c r="AQ21" i="4"/>
  <c r="AQ20" i="4"/>
  <c r="AQ19" i="4"/>
  <c r="AQ18" i="4"/>
  <c r="AQ17" i="4"/>
  <c r="AQ16" i="4"/>
  <c r="M21" i="4" s="1"/>
  <c r="M16" i="4"/>
  <c r="M17" i="4"/>
  <c r="M18" i="4"/>
  <c r="M19" i="4"/>
  <c r="P18" i="5"/>
  <c r="B77" i="4" l="1"/>
  <c r="B78" i="4"/>
  <c r="B79" i="4"/>
  <c r="B80" i="4"/>
  <c r="B81" i="4"/>
  <c r="B82" i="4"/>
  <c r="B83" i="4"/>
  <c r="B84" i="4"/>
  <c r="B85" i="4"/>
  <c r="B76" i="4"/>
  <c r="C10" i="10"/>
  <c r="C32" i="10"/>
  <c r="C33" i="10"/>
  <c r="C31" i="10"/>
  <c r="C29" i="10"/>
  <c r="C30" i="10"/>
  <c r="C28" i="10"/>
  <c r="C27" i="10"/>
  <c r="C26" i="10"/>
  <c r="C25" i="10"/>
  <c r="C23" i="10"/>
  <c r="C24" i="10"/>
  <c r="C22" i="10"/>
  <c r="C20" i="10"/>
  <c r="C21" i="10"/>
  <c r="C19" i="10"/>
  <c r="C17" i="10"/>
  <c r="C18" i="10"/>
  <c r="C16" i="10"/>
  <c r="C14" i="10"/>
  <c r="C15" i="10"/>
  <c r="C13" i="10"/>
  <c r="C11" i="10"/>
  <c r="C12" i="10"/>
  <c r="AY15" i="5"/>
  <c r="AF29" i="5"/>
  <c r="AS25" i="5"/>
  <c r="P30" i="5"/>
  <c r="N32" i="5"/>
  <c r="R31" i="5"/>
  <c r="K35" i="5"/>
  <c r="M33" i="5"/>
  <c r="AK7" i="4"/>
  <c r="N36" i="4"/>
  <c r="X65" i="4" s="1"/>
  <c r="A31" i="10" s="1"/>
  <c r="B34" i="5"/>
  <c r="F30" i="5"/>
  <c r="D32" i="5"/>
  <c r="A14" i="5"/>
  <c r="A15" i="5"/>
  <c r="A16" i="5"/>
  <c r="K13" i="5"/>
  <c r="F18" i="5"/>
  <c r="M15" i="5"/>
  <c r="BK26" i="5"/>
  <c r="AY26" i="5"/>
  <c r="BJ28" i="5"/>
  <c r="BH34" i="5"/>
  <c r="AW32" i="5"/>
  <c r="AX29" i="5"/>
  <c r="BI31" i="5"/>
  <c r="AG26" i="5"/>
  <c r="AQ34" i="5"/>
  <c r="AF32" i="5"/>
  <c r="AS28" i="5"/>
  <c r="AR31" i="5"/>
  <c r="AD25" i="5"/>
  <c r="AB31" i="5"/>
  <c r="Q34" i="5"/>
  <c r="S28" i="5"/>
  <c r="AA34" i="5"/>
  <c r="AC28" i="5"/>
  <c r="D36" i="5"/>
  <c r="BA36" i="5"/>
  <c r="AJ36" i="5"/>
  <c r="T36" i="5"/>
  <c r="D11" i="5"/>
  <c r="AX13" i="5"/>
  <c r="BA21" i="5"/>
  <c r="BJ20" i="5"/>
  <c r="BH14" i="5"/>
  <c r="AZ18" i="5"/>
  <c r="BI17" i="5"/>
  <c r="BA11" i="5"/>
  <c r="AD22" i="5"/>
  <c r="AC19" i="5"/>
  <c r="AB16" i="5"/>
  <c r="AA14" i="5"/>
  <c r="AJ11" i="5"/>
  <c r="T11" i="5"/>
  <c r="AS22" i="5"/>
  <c r="AQ14" i="5"/>
  <c r="AI21" i="5"/>
  <c r="AR19" i="5"/>
  <c r="AR16" i="5"/>
  <c r="R16" i="5"/>
  <c r="AH18" i="5"/>
  <c r="AC15" i="5"/>
  <c r="Q20" i="5"/>
  <c r="N14" i="5"/>
  <c r="BN6" i="5"/>
  <c r="BN5" i="5"/>
  <c r="S7" i="5"/>
  <c r="S6" i="5"/>
  <c r="BS14" i="5"/>
  <c r="B12" i="4"/>
  <c r="C50" i="4" s="1"/>
  <c r="A10" i="10" s="1"/>
  <c r="W11" i="4"/>
  <c r="K12" i="4" s="1"/>
  <c r="AL14" i="4" s="1"/>
  <c r="B36" i="4"/>
  <c r="C65" i="4" s="1"/>
  <c r="A28" i="10" s="1"/>
  <c r="N28" i="4"/>
  <c r="AC19" i="4" s="1"/>
  <c r="B28" i="4"/>
  <c r="AC18" i="4" s="1"/>
  <c r="N20" i="4"/>
  <c r="X55" i="4" s="1"/>
  <c r="A19" i="10" s="1"/>
  <c r="B20" i="4"/>
  <c r="AC16" i="4" s="1"/>
  <c r="N12" i="4"/>
  <c r="AC15" i="4" s="1"/>
  <c r="C60" i="4" l="1"/>
  <c r="A22" i="10" s="1"/>
  <c r="X60" i="4"/>
  <c r="A25" i="10" s="1"/>
  <c r="C55" i="4"/>
  <c r="A16" i="10" s="1"/>
  <c r="X50" i="4"/>
  <c r="A13" i="10" s="1"/>
  <c r="F11" i="5"/>
  <c r="V36" i="5"/>
  <c r="AL36" i="5"/>
  <c r="F36" i="5"/>
  <c r="BC36" i="5"/>
  <c r="AL11" i="5"/>
  <c r="AE11" i="5"/>
  <c r="BC11" i="5"/>
  <c r="V11" i="5"/>
  <c r="AC20" i="4"/>
  <c r="AC17" i="4"/>
  <c r="AC21" i="4"/>
  <c r="W12" i="4"/>
  <c r="K28" i="4"/>
  <c r="K20" i="4"/>
  <c r="W20" i="4"/>
  <c r="K36" i="4"/>
  <c r="W28" i="4"/>
  <c r="AC14" i="4"/>
  <c r="W36" i="4"/>
  <c r="AL17" i="4" l="1"/>
  <c r="AE36" i="5"/>
  <c r="AL19" i="4"/>
  <c r="BL36" i="5"/>
  <c r="AL18" i="4"/>
  <c r="AU36" i="5"/>
  <c r="AL21" i="4"/>
  <c r="O36" i="5"/>
  <c r="AL20" i="4"/>
  <c r="O11" i="5"/>
  <c r="AL16" i="4"/>
  <c r="BL11" i="5"/>
  <c r="AL15" i="4"/>
  <c r="AU1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Joerg</author>
  </authors>
  <commentList>
    <comment ref="B11" authorId="0" shapeId="0" xr:uid="{00000000-0006-0000-0000-000008000000}">
      <text>
        <r>
          <rPr>
            <b/>
            <u/>
            <sz val="8"/>
            <color indexed="81"/>
            <rFont val="Tahoma"/>
            <family val="2"/>
          </rPr>
          <t>Frequency of Failure by Cause</t>
        </r>
        <r>
          <rPr>
            <sz val="8"/>
            <color indexed="81"/>
            <rFont val="Tahoma"/>
            <family val="2"/>
          </rPr>
          <t xml:space="preserve">
Enter how often each failure occurs over a specific time frame (one day/week/month). </t>
        </r>
      </text>
    </comment>
    <comment ref="W11" authorId="0" shapeId="0" xr:uid="{00000000-0006-0000-0000-000009000000}">
      <text>
        <r>
          <rPr>
            <sz val="8"/>
            <color indexed="81"/>
            <rFont val="Tahoma"/>
            <family val="2"/>
          </rPr>
          <t>Total failure count</t>
        </r>
      </text>
    </comment>
  </commentList>
</comments>
</file>

<file path=xl/sharedStrings.xml><?xml version="1.0" encoding="utf-8"?>
<sst xmlns="http://schemas.openxmlformats.org/spreadsheetml/2006/main" count="212" uniqueCount="139">
  <si>
    <t>Date:</t>
  </si>
  <si>
    <t>Process:</t>
  </si>
  <si>
    <t>Part</t>
  </si>
  <si>
    <t>Cause</t>
  </si>
  <si>
    <t>Area</t>
  </si>
  <si>
    <t>Process Owner</t>
  </si>
  <si>
    <t>Manufacturing</t>
  </si>
  <si>
    <t>Machine</t>
  </si>
  <si>
    <t>Methods</t>
  </si>
  <si>
    <t>Materials</t>
  </si>
  <si>
    <t>Measurement</t>
  </si>
  <si>
    <t>Manpower</t>
  </si>
  <si>
    <t>Mother Nature</t>
  </si>
  <si>
    <t>Service</t>
  </si>
  <si>
    <t>Surroundings</t>
  </si>
  <si>
    <t>Suppliers</t>
  </si>
  <si>
    <t>Systems</t>
  </si>
  <si>
    <t>Skills</t>
  </si>
  <si>
    <t>Safety</t>
  </si>
  <si>
    <t>Marketing</t>
  </si>
  <si>
    <t>Product</t>
  </si>
  <si>
    <t>People</t>
  </si>
  <si>
    <t>Process/Procedure</t>
  </si>
  <si>
    <t>Promotion</t>
  </si>
  <si>
    <t>Price</t>
  </si>
  <si>
    <t>Packaging</t>
  </si>
  <si>
    <t>Place</t>
  </si>
  <si>
    <t>2. Result: Causes by Group</t>
  </si>
  <si>
    <t>Cause Effect Analysis (Fishbone Diagram)</t>
  </si>
  <si>
    <t>.</t>
  </si>
  <si>
    <t>Process Owner:</t>
  </si>
  <si>
    <t>Area:</t>
  </si>
  <si>
    <t>Process Pack 4</t>
  </si>
  <si>
    <t>pack 4</t>
  </si>
  <si>
    <t>Problem priorities CIRCLED in RED</t>
  </si>
  <si>
    <t>Effect of the Causes:</t>
  </si>
  <si>
    <t>Project:</t>
  </si>
  <si>
    <t xml:space="preserve">Project: </t>
  </si>
  <si>
    <t>1. Frequency of Failure by Cause</t>
  </si>
  <si>
    <t>3. Fishbone: Select major problems,</t>
  </si>
  <si>
    <t>Problem Statement: The effect.</t>
  </si>
  <si>
    <t>EDIT Blue Cells as Required</t>
  </si>
  <si>
    <t>Category 1</t>
  </si>
  <si>
    <t>Category 2</t>
  </si>
  <si>
    <t>Category 3</t>
  </si>
  <si>
    <t>Category 4</t>
  </si>
  <si>
    <t>Category 5</t>
  </si>
  <si>
    <t>Category 6</t>
  </si>
  <si>
    <t>Category 7</t>
  </si>
  <si>
    <t>Category 8</t>
  </si>
  <si>
    <t>Business</t>
  </si>
  <si>
    <t>Add Category:</t>
  </si>
  <si>
    <t>Add Category</t>
  </si>
  <si>
    <t>Add under "Other" the Causes, up to 8</t>
  </si>
  <si>
    <t>Business Category</t>
  </si>
  <si>
    <t>Other:</t>
  </si>
  <si>
    <t>Cause-Effect Diagram  - Fishbone Diagram -</t>
  </si>
  <si>
    <t>4. The 5 Whys: Analyze  the major problems</t>
  </si>
  <si>
    <t>5. Action and Implementation Plan</t>
  </si>
  <si>
    <t>ACTION &amp; IMPLEMENTATION PLAN</t>
  </si>
  <si>
    <t>Start:</t>
  </si>
  <si>
    <t>Process owner:</t>
  </si>
  <si>
    <t>Planned completion:</t>
  </si>
  <si>
    <t>Facilitator:</t>
  </si>
  <si>
    <t>Today is:</t>
  </si>
  <si>
    <t>Who
(Owner)</t>
  </si>
  <si>
    <t>Who
(Consulted)</t>
  </si>
  <si>
    <t>What / Activity</t>
  </si>
  <si>
    <t>Why / Reason</t>
  </si>
  <si>
    <t>Assigned
On:</t>
  </si>
  <si>
    <t>Due Date for Completion</t>
  </si>
  <si>
    <t>How / Approach</t>
  </si>
  <si>
    <t>Comments</t>
  </si>
  <si>
    <t>Status</t>
  </si>
  <si>
    <t>Days To Completion</t>
  </si>
  <si>
    <t>To Do</t>
  </si>
  <si>
    <t>5 WHYs ROOT CAUSE ANALYSIS WORKSHEET</t>
  </si>
  <si>
    <t>DEFINE THE PROBLEM</t>
  </si>
  <si>
    <t>WHY IS THIS 
A PROBLEM?</t>
  </si>
  <si>
    <t>PRIMARY CAUSE</t>
  </si>
  <si>
    <t>Why is it happening?</t>
  </si>
  <si>
    <t>CORRECTIVE ACTION TO TAKE</t>
  </si>
  <si>
    <t>And this is happening, because …</t>
  </si>
  <si>
    <t>First</t>
  </si>
  <si>
    <t>Second</t>
  </si>
  <si>
    <t>Third</t>
  </si>
  <si>
    <t>Conduct the 5 Whys for each of the following causes:</t>
  </si>
  <si>
    <t xml:space="preserve"> PROPOSED CORRECTIVE ACTION:</t>
  </si>
  <si>
    <t xml:space="preserve"> CORRECTIVE ACTIONS:</t>
  </si>
  <si>
    <t>MAJOR CAUSES by Category (from the Fishbone Diagram):</t>
  </si>
  <si>
    <t>Mandish</t>
  </si>
  <si>
    <t>Low throughput, can not maintain targets</t>
  </si>
  <si>
    <t>jams</t>
  </si>
  <si>
    <t>infeed conveyor waiting product (starving)</t>
  </si>
  <si>
    <t>long startups</t>
  </si>
  <si>
    <t>check list not completed</t>
  </si>
  <si>
    <t>Training issues</t>
  </si>
  <si>
    <t>Late</t>
  </si>
  <si>
    <t>Room is cold, product is affected</t>
  </si>
  <si>
    <t>No tech to turn on mcahine on time</t>
  </si>
  <si>
    <t>Long Startups</t>
  </si>
  <si>
    <t>Therefore</t>
  </si>
  <si>
    <t>1. Enlist in the below the Proposed Corrective Actions</t>
  </si>
  <si>
    <t>2. Clear the 5 Whys template and continue with the next Cause</t>
  </si>
  <si>
    <t xml:space="preserve">The throuput is 35% lower that previous month and is YTD 27% lower thatn Target at 1,230 units/hr. </t>
  </si>
  <si>
    <t>Temporary support</t>
  </si>
  <si>
    <t>Temporary Support</t>
  </si>
  <si>
    <t>Conveyor feed starved</t>
  </si>
  <si>
    <t>Conveyor feed starving 43% of the time from machinery causes</t>
  </si>
  <si>
    <t>Is too fast</t>
  </si>
  <si>
    <t>operator cannot keep up</t>
  </si>
  <si>
    <t>need additional time to stack pouches and align them</t>
  </si>
  <si>
    <t>pouches come in a bin, not in order</t>
  </si>
  <si>
    <t>Labeling machine shut the product directly into the bin</t>
  </si>
  <si>
    <t>In the printing room, Receive the pouches on the tacked conveyor and align the mateiral into the bin to delivey stacked aligned to the production line</t>
  </si>
  <si>
    <t>Kaizen Startup CI project</t>
  </si>
  <si>
    <t>Hire 2 new general labour operators</t>
  </si>
  <si>
    <t>CI Team</t>
  </si>
  <si>
    <t>Prod managers</t>
  </si>
  <si>
    <t>Printing Process Room</t>
  </si>
  <si>
    <t>Planning</t>
  </si>
  <si>
    <t>HR</t>
  </si>
  <si>
    <t>HR manager</t>
  </si>
  <si>
    <t>Reduce temporary people issues</t>
  </si>
  <si>
    <t>Reduce downtime</t>
  </si>
  <si>
    <t>Ability to maintain infeed conveyor and remove additonal labour</t>
  </si>
  <si>
    <t>Sop change</t>
  </si>
  <si>
    <t>Kaizen project. Build initiative</t>
  </si>
  <si>
    <t>In Progress</t>
  </si>
  <si>
    <t>Late delivery</t>
  </si>
  <si>
    <t>Scheduled</t>
  </si>
  <si>
    <t>PathStone Group</t>
  </si>
  <si>
    <t xml:space="preserve">       PathStone Group</t>
  </si>
  <si>
    <t>Process Area:</t>
  </si>
  <si>
    <t>Leader:</t>
  </si>
  <si>
    <t>Completed</t>
  </si>
  <si>
    <t>The 5 Whys Analysis</t>
  </si>
  <si>
    <t>Type here the cat</t>
  </si>
  <si>
    <t>Editable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</si>
</sst>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409]mmmm\ d\,\ yyyy;@"/>
    <numFmt numFmtId="166" formatCode="_-* #,##0_-;\-* #,##0_-;_-* &quot;-&quot;??_-;_-@_-"/>
  </numFmts>
  <fonts count="5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sz val="10"/>
      <color theme="4" tint="-0.24997711111789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 tint="4.9989318521683403E-2"/>
      <name val="Arial"/>
      <family val="2"/>
    </font>
    <font>
      <b/>
      <sz val="14"/>
      <color theme="4" tint="-0.249977111117893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4" tint="-0.249977111117893"/>
      <name val="Arial"/>
      <family val="2"/>
    </font>
    <font>
      <sz val="11"/>
      <color theme="9" tint="-0.249977111117893"/>
      <name val="Arial"/>
      <family val="2"/>
    </font>
    <font>
      <sz val="9"/>
      <color theme="4" tint="-0.249977111117893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4" tint="-0.249977111117893"/>
      <name val="Arial"/>
      <family val="2"/>
    </font>
    <font>
      <b/>
      <sz val="22"/>
      <color theme="0"/>
      <name val="Arial"/>
      <family val="2"/>
    </font>
    <font>
      <b/>
      <sz val="20"/>
      <color rgb="FFA38500"/>
      <name val="Arial"/>
      <family val="2"/>
    </font>
    <font>
      <b/>
      <sz val="27"/>
      <color theme="0"/>
      <name val="Calibri"/>
      <family val="2"/>
      <scheme val="minor"/>
    </font>
    <font>
      <b/>
      <sz val="28"/>
      <color rgb="FF163C31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36"/>
      <color theme="0"/>
      <name val="Arial"/>
      <family val="2"/>
    </font>
    <font>
      <b/>
      <sz val="36"/>
      <color rgb="FFA385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0F8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CF3"/>
        <bgColor indexed="64"/>
      </patternFill>
    </fill>
    <fill>
      <patternFill patternType="solid">
        <fgColor rgb="FFFFDA3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385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0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hair">
        <color auto="1"/>
      </left>
      <right style="thin">
        <color theme="4" tint="-0.499984740745262"/>
      </right>
      <top/>
      <bottom/>
      <diagonal/>
    </border>
    <border>
      <left style="hair">
        <color auto="1"/>
      </left>
      <right style="thin">
        <color theme="4" tint="-0.499984740745262"/>
      </right>
      <top/>
      <bottom style="thin">
        <color auto="1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auto="1"/>
      </top>
      <bottom/>
      <diagonal/>
    </border>
    <border>
      <left style="medium">
        <color theme="4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A38500"/>
      </left>
      <right/>
      <top style="thin">
        <color rgb="FFA38500"/>
      </top>
      <bottom/>
      <diagonal/>
    </border>
    <border>
      <left/>
      <right/>
      <top style="thin">
        <color rgb="FFA38500"/>
      </top>
      <bottom/>
      <diagonal/>
    </border>
    <border>
      <left/>
      <right style="thin">
        <color rgb="FFA38500"/>
      </right>
      <top style="thin">
        <color rgb="FFA38500"/>
      </top>
      <bottom/>
      <diagonal/>
    </border>
    <border>
      <left style="thin">
        <color rgb="FFA38500"/>
      </left>
      <right/>
      <top/>
      <bottom/>
      <diagonal/>
    </border>
    <border>
      <left/>
      <right style="thin">
        <color rgb="FFA38500"/>
      </right>
      <top/>
      <bottom/>
      <diagonal/>
    </border>
    <border>
      <left style="thin">
        <color rgb="FFA38500"/>
      </left>
      <right/>
      <top/>
      <bottom style="thin">
        <color rgb="FFA38500"/>
      </bottom>
      <diagonal/>
    </border>
    <border>
      <left/>
      <right/>
      <top/>
      <bottom style="thin">
        <color rgb="FFA38500"/>
      </bottom>
      <diagonal/>
    </border>
    <border>
      <left/>
      <right style="thin">
        <color rgb="FFA38500"/>
      </right>
      <top/>
      <bottom style="thin">
        <color rgb="FFA38500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theme="4" tint="-0.499984740745262"/>
      </left>
      <right style="hair">
        <color auto="1"/>
      </right>
      <top style="thin">
        <color theme="4" tint="-0.499984740745262"/>
      </top>
      <bottom/>
      <diagonal/>
    </border>
    <border>
      <left style="hair">
        <color auto="1"/>
      </left>
      <right style="hair">
        <color auto="1"/>
      </right>
      <top style="thin">
        <color theme="4" tint="-0.499984740745262"/>
      </top>
      <bottom/>
      <diagonal/>
    </border>
    <border>
      <left style="hair">
        <color auto="1"/>
      </left>
      <right/>
      <top style="thin">
        <color theme="4" tint="-0.499984740745262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theme="4" tint="-0.499984740745262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auto="1"/>
      </left>
      <right/>
      <top style="thin">
        <color theme="4" tint="-0.499984740745262"/>
      </top>
      <bottom style="thin">
        <color auto="1"/>
      </bottom>
      <diagonal/>
    </border>
    <border>
      <left/>
      <right/>
      <top style="thin">
        <color theme="4" tint="-0.499984740745262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theme="4" tint="-0.499984740745262"/>
      </bottom>
      <diagonal/>
    </border>
  </borders>
  <cellStyleXfs count="1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34">
    <xf numFmtId="0" fontId="0" fillId="0" borderId="0" xfId="0"/>
    <xf numFmtId="0" fontId="8" fillId="2" borderId="0" xfId="1" applyFont="1" applyFill="1" applyBorder="1" applyProtection="1">
      <protection hidden="1"/>
    </xf>
    <xf numFmtId="0" fontId="8" fillId="2" borderId="0" xfId="1" applyFont="1" applyFill="1" applyProtection="1">
      <protection hidden="1"/>
    </xf>
    <xf numFmtId="0" fontId="8" fillId="2" borderId="3" xfId="1" applyFont="1" applyFill="1" applyBorder="1" applyProtection="1">
      <protection hidden="1"/>
    </xf>
    <xf numFmtId="0" fontId="8" fillId="2" borderId="4" xfId="1" applyFont="1" applyFill="1" applyBorder="1" applyProtection="1">
      <protection hidden="1"/>
    </xf>
    <xf numFmtId="0" fontId="8" fillId="2" borderId="2" xfId="1" applyFont="1" applyFill="1" applyBorder="1" applyProtection="1">
      <protection hidden="1"/>
    </xf>
    <xf numFmtId="0" fontId="8" fillId="2" borderId="7" xfId="1" applyFont="1" applyFill="1" applyBorder="1" applyProtection="1">
      <protection hidden="1"/>
    </xf>
    <xf numFmtId="0" fontId="8" fillId="2" borderId="6" xfId="1" applyFont="1" applyFill="1" applyBorder="1" applyProtection="1">
      <protection hidden="1"/>
    </xf>
    <xf numFmtId="0" fontId="2" fillId="0" borderId="0" xfId="1" applyFill="1" applyProtection="1">
      <protection hidden="1"/>
    </xf>
    <xf numFmtId="0" fontId="14" fillId="0" borderId="0" xfId="1" applyFont="1" applyFill="1" applyProtection="1">
      <protection hidden="1"/>
    </xf>
    <xf numFmtId="0" fontId="8" fillId="0" borderId="0" xfId="1" applyFont="1" applyFill="1" applyProtection="1">
      <protection hidden="1"/>
    </xf>
    <xf numFmtId="0" fontId="9" fillId="0" borderId="0" xfId="1" applyFont="1" applyFill="1" applyBorder="1" applyAlignment="1" applyProtection="1">
      <alignment horizontal="center"/>
      <protection hidden="1"/>
    </xf>
    <xf numFmtId="0" fontId="8" fillId="0" borderId="0" xfId="1" applyFont="1" applyFill="1" applyBorder="1" applyProtection="1">
      <protection hidden="1"/>
    </xf>
    <xf numFmtId="0" fontId="11" fillId="0" borderId="0" xfId="1" applyFont="1" applyFill="1" applyBorder="1" applyAlignment="1" applyProtection="1">
      <alignment horizontal="left" vertical="center"/>
      <protection hidden="1"/>
    </xf>
    <xf numFmtId="0" fontId="17" fillId="0" borderId="0" xfId="1" applyFont="1" applyFill="1" applyProtection="1">
      <protection hidden="1"/>
    </xf>
    <xf numFmtId="0" fontId="9" fillId="0" borderId="0" xfId="1" applyFont="1" applyFill="1" applyAlignment="1" applyProtection="1">
      <alignment horizontal="right"/>
      <protection hidden="1"/>
    </xf>
    <xf numFmtId="0" fontId="9" fillId="0" borderId="0" xfId="1" applyFont="1" applyFill="1" applyAlignment="1" applyProtection="1">
      <alignment horizontal="right" vertical="top"/>
      <protection hidden="1"/>
    </xf>
    <xf numFmtId="0" fontId="8" fillId="0" borderId="0" xfId="1" applyFont="1" applyFill="1" applyAlignment="1" applyProtection="1">
      <alignment horizontal="left" vertical="top"/>
      <protection hidden="1"/>
    </xf>
    <xf numFmtId="0" fontId="8" fillId="2" borderId="21" xfId="1" applyFont="1" applyFill="1" applyBorder="1" applyProtection="1">
      <protection hidden="1"/>
    </xf>
    <xf numFmtId="0" fontId="10" fillId="2" borderId="24" xfId="1" applyFont="1" applyFill="1" applyBorder="1" applyAlignment="1" applyProtection="1">
      <alignment horizontal="left" vertical="center"/>
      <protection hidden="1"/>
    </xf>
    <xf numFmtId="0" fontId="14" fillId="2" borderId="13" xfId="1" applyFont="1" applyFill="1" applyBorder="1" applyAlignment="1" applyProtection="1">
      <protection hidden="1"/>
    </xf>
    <xf numFmtId="0" fontId="14" fillId="0" borderId="12" xfId="1" applyFont="1" applyBorder="1" applyAlignment="1" applyProtection="1">
      <protection hidden="1"/>
    </xf>
    <xf numFmtId="9" fontId="14" fillId="2" borderId="12" xfId="2" applyFont="1" applyFill="1" applyBorder="1" applyAlignment="1" applyProtection="1">
      <alignment horizontal="center"/>
      <protection hidden="1"/>
    </xf>
    <xf numFmtId="9" fontId="14" fillId="2" borderId="11" xfId="2" applyFont="1" applyFill="1" applyBorder="1" applyAlignment="1" applyProtection="1">
      <alignment horizontal="center"/>
      <protection hidden="1"/>
    </xf>
    <xf numFmtId="0" fontId="7" fillId="0" borderId="0" xfId="1" applyFont="1" applyFill="1" applyBorder="1" applyAlignment="1" applyProtection="1">
      <alignment vertical="top"/>
    </xf>
    <xf numFmtId="0" fontId="7" fillId="0" borderId="21" xfId="1" applyFont="1" applyFill="1" applyBorder="1" applyAlignment="1" applyProtection="1">
      <alignment vertical="top"/>
    </xf>
    <xf numFmtId="0" fontId="7" fillId="0" borderId="18" xfId="1" applyFont="1" applyFill="1" applyBorder="1" applyAlignment="1" applyProtection="1">
      <alignment vertical="top"/>
    </xf>
    <xf numFmtId="0" fontId="7" fillId="0" borderId="19" xfId="1" applyFont="1" applyFill="1" applyBorder="1" applyAlignment="1" applyProtection="1">
      <alignment vertical="top"/>
    </xf>
    <xf numFmtId="0" fontId="15" fillId="3" borderId="0" xfId="0" applyFont="1" applyFill="1" applyAlignment="1" applyProtection="1">
      <alignment horizontal="center"/>
      <protection locked="0"/>
    </xf>
    <xf numFmtId="0" fontId="15" fillId="3" borderId="0" xfId="0" applyFont="1" applyFill="1" applyProtection="1"/>
    <xf numFmtId="0" fontId="15" fillId="0" borderId="0" xfId="0" applyFont="1" applyProtection="1"/>
    <xf numFmtId="0" fontId="16" fillId="0" borderId="0" xfId="0" applyFont="1" applyFill="1" applyAlignment="1" applyProtection="1">
      <alignment horizontal="center" vertical="center"/>
    </xf>
    <xf numFmtId="0" fontId="16" fillId="5" borderId="0" xfId="0" applyFont="1" applyFill="1" applyAlignment="1" applyProtection="1">
      <alignment horizontal="center" vertical="center"/>
    </xf>
    <xf numFmtId="0" fontId="15" fillId="6" borderId="0" xfId="0" applyFont="1" applyFill="1" applyAlignment="1" applyProtection="1">
      <alignment horizontal="center"/>
    </xf>
    <xf numFmtId="0" fontId="15" fillId="5" borderId="0" xfId="0" applyFont="1" applyFill="1" applyAlignment="1" applyProtection="1">
      <alignment horizontal="center"/>
    </xf>
    <xf numFmtId="0" fontId="2" fillId="0" borderId="0" xfId="1" applyFill="1" applyAlignment="1" applyProtection="1">
      <alignment vertical="center"/>
      <protection hidden="1"/>
    </xf>
    <xf numFmtId="0" fontId="9" fillId="0" borderId="0" xfId="1" applyFont="1" applyFill="1" applyAlignment="1" applyProtection="1">
      <alignment horizontal="right" vertical="center"/>
      <protection hidden="1"/>
    </xf>
    <xf numFmtId="0" fontId="14" fillId="0" borderId="0" xfId="1" applyFont="1" applyFill="1" applyAlignment="1" applyProtection="1">
      <alignment wrapText="1"/>
      <protection hidden="1"/>
    </xf>
    <xf numFmtId="0" fontId="8" fillId="2" borderId="0" xfId="1" applyFont="1" applyFill="1" applyAlignment="1" applyProtection="1">
      <alignment vertical="center"/>
      <protection hidden="1"/>
    </xf>
    <xf numFmtId="0" fontId="20" fillId="0" borderId="0" xfId="1" applyFont="1" applyFill="1" applyBorder="1" applyAlignment="1" applyProtection="1">
      <alignment horizontal="center" vertical="center"/>
      <protection hidden="1"/>
    </xf>
    <xf numFmtId="0" fontId="20" fillId="0" borderId="0" xfId="1" applyFont="1" applyFill="1" applyBorder="1" applyAlignment="1" applyProtection="1">
      <alignment vertical="center"/>
      <protection hidden="1"/>
    </xf>
    <xf numFmtId="0" fontId="29" fillId="0" borderId="28" xfId="1" applyFont="1" applyFill="1" applyBorder="1" applyAlignment="1" applyProtection="1">
      <alignment horizontal="right" vertical="center"/>
      <protection hidden="1"/>
    </xf>
    <xf numFmtId="0" fontId="29" fillId="0" borderId="0" xfId="1" applyFont="1" applyFill="1" applyBorder="1" applyAlignment="1" applyProtection="1">
      <alignment horizontal="right" vertical="center"/>
      <protection hidden="1"/>
    </xf>
    <xf numFmtId="0" fontId="28" fillId="0" borderId="0" xfId="7" applyFont="1"/>
    <xf numFmtId="0" fontId="29" fillId="0" borderId="0" xfId="7" applyFont="1" applyAlignment="1">
      <alignment horizontal="right"/>
    </xf>
    <xf numFmtId="0" fontId="28" fillId="11" borderId="10" xfId="7" applyFont="1" applyFill="1" applyBorder="1" applyAlignment="1">
      <alignment wrapText="1"/>
    </xf>
    <xf numFmtId="0" fontId="28" fillId="11" borderId="9" xfId="7" applyFont="1" applyFill="1" applyBorder="1" applyAlignment="1">
      <alignment wrapText="1"/>
    </xf>
    <xf numFmtId="0" fontId="28" fillId="11" borderId="8" xfId="7" applyFont="1" applyFill="1" applyBorder="1" applyAlignment="1">
      <alignment wrapText="1"/>
    </xf>
    <xf numFmtId="0" fontId="28" fillId="11" borderId="7" xfId="7" applyFont="1" applyFill="1" applyBorder="1" applyAlignment="1">
      <alignment wrapText="1"/>
    </xf>
    <xf numFmtId="0" fontId="28" fillId="11" borderId="6" xfId="7" applyFont="1" applyFill="1" applyBorder="1" applyAlignment="1">
      <alignment wrapText="1"/>
    </xf>
    <xf numFmtId="0" fontId="28" fillId="11" borderId="4" xfId="7" applyFont="1" applyFill="1" applyBorder="1" applyAlignment="1">
      <alignment wrapText="1"/>
    </xf>
    <xf numFmtId="0" fontId="28" fillId="11" borderId="3" xfId="7" applyFont="1" applyFill="1" applyBorder="1" applyAlignment="1">
      <alignment wrapText="1"/>
    </xf>
    <xf numFmtId="0" fontId="28" fillId="11" borderId="2" xfId="7" applyFont="1" applyFill="1" applyBorder="1" applyAlignment="1">
      <alignment wrapText="1"/>
    </xf>
    <xf numFmtId="0" fontId="28" fillId="0" borderId="10" xfId="7" applyFont="1" applyFill="1" applyBorder="1" applyAlignment="1">
      <alignment wrapText="1"/>
    </xf>
    <xf numFmtId="0" fontId="34" fillId="0" borderId="9" xfId="7" applyFont="1" applyFill="1" applyBorder="1" applyAlignment="1">
      <alignment wrapText="1"/>
    </xf>
    <xf numFmtId="0" fontId="28" fillId="0" borderId="8" xfId="7" applyFont="1" applyFill="1" applyBorder="1" applyAlignment="1">
      <alignment wrapText="1"/>
    </xf>
    <xf numFmtId="0" fontId="35" fillId="0" borderId="0" xfId="7" applyFont="1"/>
    <xf numFmtId="0" fontId="35" fillId="0" borderId="7" xfId="7" applyFont="1" applyFill="1" applyBorder="1" applyAlignment="1">
      <alignment wrapText="1"/>
    </xf>
    <xf numFmtId="0" fontId="35" fillId="0" borderId="0" xfId="7" applyFont="1" applyFill="1" applyBorder="1" applyAlignment="1">
      <alignment wrapText="1"/>
    </xf>
    <xf numFmtId="0" fontId="35" fillId="0" borderId="0" xfId="7" applyFont="1" applyFill="1" applyBorder="1" applyAlignment="1">
      <alignment vertical="center" wrapText="1"/>
    </xf>
    <xf numFmtId="0" fontId="35" fillId="0" borderId="6" xfId="7" applyFont="1" applyFill="1" applyBorder="1" applyAlignment="1">
      <alignment wrapText="1"/>
    </xf>
    <xf numFmtId="0" fontId="36" fillId="0" borderId="7" xfId="7" applyFont="1" applyFill="1" applyBorder="1" applyAlignment="1">
      <alignment horizontal="center" vertical="top" wrapText="1"/>
    </xf>
    <xf numFmtId="0" fontId="28" fillId="0" borderId="0" xfId="7" applyFont="1" applyFill="1" applyBorder="1" applyAlignment="1">
      <alignment wrapText="1"/>
    </xf>
    <xf numFmtId="0" fontId="28" fillId="0" borderId="6" xfId="7" applyFont="1" applyFill="1" applyBorder="1" applyAlignment="1">
      <alignment wrapText="1"/>
    </xf>
    <xf numFmtId="0" fontId="28" fillId="0" borderId="7" xfId="7" applyFont="1" applyFill="1" applyBorder="1" applyAlignment="1">
      <alignment wrapText="1"/>
    </xf>
    <xf numFmtId="0" fontId="28" fillId="0" borderId="0" xfId="7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left" vertical="center" wrapText="1"/>
    </xf>
    <xf numFmtId="0" fontId="36" fillId="0" borderId="0" xfId="7" applyFont="1" applyFill="1" applyBorder="1" applyAlignment="1">
      <alignment horizontal="center" vertical="top" wrapText="1"/>
    </xf>
    <xf numFmtId="0" fontId="37" fillId="0" borderId="0" xfId="7" applyFont="1" applyFill="1" applyBorder="1" applyAlignment="1">
      <alignment vertical="center" wrapText="1"/>
    </xf>
    <xf numFmtId="0" fontId="28" fillId="0" borderId="0" xfId="7" applyFont="1" applyAlignment="1">
      <alignment wrapText="1"/>
    </xf>
    <xf numFmtId="166" fontId="29" fillId="0" borderId="0" xfId="6" applyNumberFormat="1" applyFont="1" applyAlignment="1">
      <alignment vertical="center"/>
    </xf>
    <xf numFmtId="0" fontId="31" fillId="0" borderId="58" xfId="7" applyFont="1" applyBorder="1" applyAlignment="1">
      <alignment vertical="center"/>
    </xf>
    <xf numFmtId="0" fontId="31" fillId="0" borderId="62" xfId="7" applyFont="1" applyBorder="1" applyAlignment="1">
      <alignment vertical="center"/>
    </xf>
    <xf numFmtId="0" fontId="38" fillId="0" borderId="0" xfId="1" applyFont="1" applyFill="1" applyAlignment="1" applyProtection="1">
      <alignment vertical="center"/>
      <protection hidden="1"/>
    </xf>
    <xf numFmtId="0" fontId="8" fillId="2" borderId="75" xfId="1" applyFont="1" applyFill="1" applyBorder="1" applyAlignment="1" applyProtection="1">
      <alignment vertical="center"/>
    </xf>
    <xf numFmtId="0" fontId="8" fillId="2" borderId="76" xfId="1" applyFont="1" applyFill="1" applyBorder="1" applyAlignment="1" applyProtection="1">
      <alignment vertical="center"/>
    </xf>
    <xf numFmtId="0" fontId="8" fillId="2" borderId="77" xfId="1" applyFont="1" applyFill="1" applyBorder="1" applyAlignment="1" applyProtection="1">
      <alignment vertical="center"/>
    </xf>
    <xf numFmtId="0" fontId="8" fillId="2" borderId="81" xfId="1" applyFont="1" applyFill="1" applyBorder="1" applyAlignment="1" applyProtection="1">
      <alignment vertical="center"/>
    </xf>
    <xf numFmtId="0" fontId="8" fillId="2" borderId="82" xfId="1" applyFont="1" applyFill="1" applyBorder="1" applyAlignment="1" applyProtection="1">
      <alignment vertical="center"/>
    </xf>
    <xf numFmtId="0" fontId="8" fillId="2" borderId="83" xfId="1" applyFont="1" applyFill="1" applyBorder="1" applyAlignment="1" applyProtection="1">
      <alignment vertical="center"/>
    </xf>
    <xf numFmtId="0" fontId="8" fillId="2" borderId="78" xfId="1" applyFont="1" applyFill="1" applyBorder="1" applyAlignment="1" applyProtection="1">
      <alignment vertical="center"/>
    </xf>
    <xf numFmtId="0" fontId="8" fillId="2" borderId="79" xfId="1" applyFont="1" applyFill="1" applyBorder="1" applyAlignment="1" applyProtection="1">
      <alignment vertical="center"/>
    </xf>
    <xf numFmtId="0" fontId="8" fillId="2" borderId="80" xfId="1" applyFont="1" applyFill="1" applyBorder="1" applyAlignment="1" applyProtection="1">
      <alignment vertical="center"/>
    </xf>
    <xf numFmtId="0" fontId="38" fillId="2" borderId="0" xfId="1" applyFont="1" applyFill="1" applyBorder="1" applyAlignment="1" applyProtection="1">
      <alignment horizontal="center" vertical="center"/>
      <protection hidden="1"/>
    </xf>
    <xf numFmtId="0" fontId="31" fillId="4" borderId="61" xfId="7" applyFont="1" applyFill="1" applyBorder="1" applyAlignment="1" applyProtection="1">
      <alignment vertical="center"/>
      <protection locked="0"/>
    </xf>
    <xf numFmtId="0" fontId="8" fillId="0" borderId="92" xfId="1" applyFont="1" applyBorder="1" applyAlignment="1" applyProtection="1">
      <alignment horizontal="left"/>
      <protection hidden="1"/>
    </xf>
    <xf numFmtId="0" fontId="8" fillId="0" borderId="92" xfId="1" applyFont="1" applyBorder="1" applyAlignment="1" applyProtection="1">
      <protection hidden="1"/>
    </xf>
    <xf numFmtId="9" fontId="40" fillId="14" borderId="8" xfId="10" applyFont="1" applyFill="1" applyBorder="1" applyAlignment="1" applyProtection="1">
      <alignment horizontal="center" vertical="center"/>
      <protection hidden="1"/>
    </xf>
    <xf numFmtId="9" fontId="40" fillId="14" borderId="6" xfId="10" applyFont="1" applyFill="1" applyBorder="1" applyAlignment="1" applyProtection="1">
      <alignment horizontal="center" vertical="center"/>
      <protection hidden="1"/>
    </xf>
    <xf numFmtId="9" fontId="40" fillId="14" borderId="2" xfId="10" applyFont="1" applyFill="1" applyBorder="1" applyAlignment="1" applyProtection="1">
      <alignment horizontal="center" vertical="center"/>
      <protection hidden="1"/>
    </xf>
    <xf numFmtId="0" fontId="28" fillId="0" borderId="54" xfId="1" applyFont="1" applyFill="1" applyBorder="1" applyAlignment="1" applyProtection="1">
      <alignment horizontal="left" wrapText="1"/>
      <protection locked="0"/>
    </xf>
    <xf numFmtId="0" fontId="28" fillId="0" borderId="55" xfId="1" applyFont="1" applyFill="1" applyBorder="1" applyAlignment="1" applyProtection="1">
      <alignment horizontal="left" wrapText="1"/>
      <protection locked="0"/>
    </xf>
    <xf numFmtId="0" fontId="28" fillId="0" borderId="56" xfId="1" applyFont="1" applyFill="1" applyBorder="1" applyAlignment="1" applyProtection="1">
      <alignment horizontal="left" wrapText="1"/>
      <protection locked="0"/>
    </xf>
    <xf numFmtId="0" fontId="28" fillId="0" borderId="57" xfId="1" applyFont="1" applyFill="1" applyBorder="1" applyAlignment="1" applyProtection="1">
      <alignment horizontal="left" wrapText="1"/>
      <protection locked="0"/>
    </xf>
    <xf numFmtId="0" fontId="28" fillId="0" borderId="58" xfId="1" applyFont="1" applyFill="1" applyBorder="1" applyAlignment="1" applyProtection="1">
      <alignment horizontal="left" wrapText="1"/>
      <protection locked="0"/>
    </xf>
    <xf numFmtId="0" fontId="28" fillId="0" borderId="59" xfId="1" applyFont="1" applyFill="1" applyBorder="1" applyAlignment="1" applyProtection="1">
      <alignment horizontal="left" wrapText="1"/>
      <protection locked="0"/>
    </xf>
    <xf numFmtId="0" fontId="28" fillId="0" borderId="48" xfId="1" applyFont="1" applyFill="1" applyBorder="1" applyAlignment="1" applyProtection="1">
      <alignment horizontal="left" wrapText="1"/>
      <protection locked="0"/>
    </xf>
    <xf numFmtId="0" fontId="28" fillId="0" borderId="49" xfId="1" applyFont="1" applyFill="1" applyBorder="1" applyAlignment="1" applyProtection="1">
      <alignment horizontal="left" wrapText="1"/>
      <protection locked="0"/>
    </xf>
    <xf numFmtId="0" fontId="28" fillId="0" borderId="50" xfId="1" applyFont="1" applyFill="1" applyBorder="1" applyAlignment="1" applyProtection="1">
      <alignment horizontal="left" wrapText="1"/>
      <protection locked="0"/>
    </xf>
    <xf numFmtId="0" fontId="12" fillId="0" borderId="7" xfId="1" applyFont="1" applyFill="1" applyBorder="1" applyAlignment="1" applyProtection="1">
      <alignment horizontal="center" vertical="center"/>
      <protection locked="0" hidden="1"/>
    </xf>
    <xf numFmtId="0" fontId="12" fillId="0" borderId="0" xfId="1" applyFont="1" applyFill="1" applyBorder="1" applyAlignment="1" applyProtection="1">
      <alignment horizontal="center" vertical="center"/>
      <protection locked="0" hidden="1"/>
    </xf>
    <xf numFmtId="0" fontId="12" fillId="0" borderId="4" xfId="1" applyFont="1" applyFill="1" applyBorder="1" applyAlignment="1" applyProtection="1">
      <alignment horizontal="center" vertical="center"/>
      <protection locked="0" hidden="1"/>
    </xf>
    <xf numFmtId="0" fontId="12" fillId="0" borderId="3" xfId="1" applyFont="1" applyFill="1" applyBorder="1" applyAlignment="1" applyProtection="1">
      <alignment horizontal="center" vertical="center"/>
      <protection locked="0" hidden="1"/>
    </xf>
    <xf numFmtId="0" fontId="12" fillId="0" borderId="10" xfId="1" applyFont="1" applyFill="1" applyBorder="1" applyAlignment="1" applyProtection="1">
      <alignment horizontal="center" vertical="center"/>
      <protection locked="0" hidden="1"/>
    </xf>
    <xf numFmtId="0" fontId="12" fillId="0" borderId="9" xfId="1" applyFont="1" applyFill="1" applyBorder="1" applyAlignment="1" applyProtection="1">
      <alignment horizontal="center" vertical="center"/>
      <protection locked="0" hidden="1"/>
    </xf>
    <xf numFmtId="0" fontId="2" fillId="2" borderId="20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2" fillId="2" borderId="21" xfId="1" applyFont="1" applyFill="1" applyBorder="1" applyAlignment="1" applyProtection="1">
      <alignment horizontal="left" vertical="center"/>
      <protection locked="0"/>
    </xf>
    <xf numFmtId="0" fontId="9" fillId="2" borderId="5" xfId="1" applyFont="1" applyFill="1" applyBorder="1" applyAlignment="1" applyProtection="1">
      <alignment horizontal="left"/>
      <protection hidden="1"/>
    </xf>
    <xf numFmtId="0" fontId="9" fillId="2" borderId="22" xfId="1" applyFont="1" applyFill="1" applyBorder="1" applyAlignment="1" applyProtection="1">
      <alignment horizontal="left"/>
      <protection hidden="1"/>
    </xf>
    <xf numFmtId="14" fontId="7" fillId="14" borderId="1" xfId="1" applyNumberFormat="1" applyFont="1" applyFill="1" applyBorder="1" applyAlignment="1" applyProtection="1">
      <alignment horizontal="left" vertical="center"/>
      <protection locked="0"/>
    </xf>
    <xf numFmtId="0" fontId="7" fillId="14" borderId="1" xfId="1" applyFont="1" applyFill="1" applyBorder="1" applyAlignment="1" applyProtection="1">
      <alignment horizontal="left" vertical="center"/>
      <protection locked="0"/>
    </xf>
    <xf numFmtId="0" fontId="7" fillId="14" borderId="23" xfId="1" applyFont="1" applyFill="1" applyBorder="1" applyAlignment="1" applyProtection="1">
      <alignment horizontal="left" vertical="center"/>
      <protection locked="0"/>
    </xf>
    <xf numFmtId="0" fontId="7" fillId="14" borderId="1" xfId="1" applyNumberFormat="1" applyFont="1" applyFill="1" applyBorder="1" applyAlignment="1" applyProtection="1">
      <alignment horizontal="left" vertical="center"/>
      <protection locked="0"/>
    </xf>
    <xf numFmtId="0" fontId="7" fillId="14" borderId="1" xfId="1" applyNumberFormat="1" applyFont="1" applyFill="1" applyBorder="1" applyAlignment="1" applyProtection="1">
      <alignment vertical="center"/>
      <protection locked="0"/>
    </xf>
    <xf numFmtId="0" fontId="9" fillId="2" borderId="94" xfId="1" applyFont="1" applyFill="1" applyBorder="1" applyAlignment="1" applyProtection="1">
      <alignment horizontal="left"/>
      <protection hidden="1"/>
    </xf>
    <xf numFmtId="0" fontId="9" fillId="0" borderId="95" xfId="1" applyFont="1" applyBorder="1" applyAlignment="1" applyProtection="1">
      <alignment horizontal="left"/>
      <protection hidden="1"/>
    </xf>
    <xf numFmtId="0" fontId="9" fillId="0" borderId="96" xfId="1" applyFont="1" applyBorder="1" applyAlignment="1" applyProtection="1">
      <alignment horizontal="left"/>
      <protection hidden="1"/>
    </xf>
    <xf numFmtId="0" fontId="20" fillId="12" borderId="84" xfId="1" applyFont="1" applyFill="1" applyBorder="1" applyAlignment="1" applyProtection="1">
      <alignment horizontal="center" vertical="center"/>
      <protection hidden="1"/>
    </xf>
    <xf numFmtId="0" fontId="20" fillId="12" borderId="85" xfId="1" applyFont="1" applyFill="1" applyBorder="1" applyAlignment="1" applyProtection="1">
      <alignment horizontal="center" vertical="center"/>
      <protection hidden="1"/>
    </xf>
    <xf numFmtId="0" fontId="20" fillId="12" borderId="86" xfId="1" applyFont="1" applyFill="1" applyBorder="1" applyAlignment="1" applyProtection="1">
      <alignment horizontal="center" vertical="center"/>
      <protection hidden="1"/>
    </xf>
    <xf numFmtId="0" fontId="20" fillId="12" borderId="89" xfId="1" applyFont="1" applyFill="1" applyBorder="1" applyAlignment="1" applyProtection="1">
      <alignment horizontal="center" vertical="center"/>
      <protection hidden="1"/>
    </xf>
    <xf numFmtId="0" fontId="20" fillId="12" borderId="90" xfId="1" applyFont="1" applyFill="1" applyBorder="1" applyAlignment="1" applyProtection="1">
      <alignment horizontal="center" vertical="center"/>
      <protection hidden="1"/>
    </xf>
    <xf numFmtId="0" fontId="20" fillId="12" borderId="91" xfId="1" applyFont="1" applyFill="1" applyBorder="1" applyAlignment="1" applyProtection="1">
      <alignment horizontal="center" vertical="center"/>
      <protection hidden="1"/>
    </xf>
    <xf numFmtId="0" fontId="2" fillId="2" borderId="14" xfId="1" applyFont="1" applyFill="1" applyBorder="1" applyAlignment="1" applyProtection="1">
      <alignment horizontal="left" vertical="center"/>
      <protection locked="0"/>
    </xf>
    <xf numFmtId="0" fontId="2" fillId="2" borderId="15" xfId="1" applyFont="1" applyFill="1" applyBorder="1" applyAlignment="1" applyProtection="1">
      <alignment horizontal="left" vertical="center"/>
      <protection locked="0"/>
    </xf>
    <xf numFmtId="0" fontId="2" fillId="2" borderId="17" xfId="1" applyFont="1" applyFill="1" applyBorder="1" applyAlignment="1" applyProtection="1">
      <alignment horizontal="left" vertical="center"/>
      <protection locked="0"/>
    </xf>
    <xf numFmtId="0" fontId="2" fillId="2" borderId="18" xfId="1" applyFont="1" applyFill="1" applyBorder="1" applyAlignment="1" applyProtection="1">
      <alignment horizontal="left" vertical="center"/>
      <protection locked="0"/>
    </xf>
    <xf numFmtId="0" fontId="2" fillId="2" borderId="16" xfId="1" applyFont="1" applyFill="1" applyBorder="1" applyAlignment="1" applyProtection="1">
      <alignment horizontal="left" vertical="center"/>
      <protection locked="0"/>
    </xf>
    <xf numFmtId="0" fontId="10" fillId="14" borderId="25" xfId="1" applyFont="1" applyFill="1" applyBorder="1" applyAlignment="1" applyProtection="1">
      <alignment horizontal="left" vertical="center"/>
      <protection locked="0"/>
    </xf>
    <xf numFmtId="0" fontId="10" fillId="14" borderId="26" xfId="1" applyFont="1" applyFill="1" applyBorder="1" applyAlignment="1" applyProtection="1">
      <alignment horizontal="left" vertical="center"/>
      <protection locked="0"/>
    </xf>
    <xf numFmtId="0" fontId="9" fillId="2" borderId="5" xfId="1" applyFont="1" applyFill="1" applyBorder="1" applyAlignment="1" applyProtection="1">
      <alignment horizontal="center"/>
      <protection hidden="1"/>
    </xf>
    <xf numFmtId="0" fontId="9" fillId="0" borderId="5" xfId="1" applyFont="1" applyBorder="1" applyAlignment="1" applyProtection="1">
      <alignment horizontal="center"/>
      <protection hidden="1"/>
    </xf>
    <xf numFmtId="0" fontId="7" fillId="13" borderId="1" xfId="1" applyFont="1" applyFill="1" applyBorder="1" applyAlignment="1" applyProtection="1">
      <alignment horizontal="center" vertical="center"/>
      <protection locked="0"/>
    </xf>
    <xf numFmtId="0" fontId="9" fillId="2" borderId="95" xfId="1" applyFont="1" applyFill="1" applyBorder="1" applyAlignment="1" applyProtection="1">
      <alignment horizontal="left"/>
      <protection hidden="1"/>
    </xf>
    <xf numFmtId="0" fontId="9" fillId="0" borderId="96" xfId="1" applyFont="1" applyBorder="1" applyAlignment="1" applyProtection="1">
      <protection hidden="1"/>
    </xf>
    <xf numFmtId="0" fontId="9" fillId="0" borderId="5" xfId="1" applyFont="1" applyBorder="1" applyAlignment="1" applyProtection="1">
      <protection hidden="1"/>
    </xf>
    <xf numFmtId="9" fontId="9" fillId="13" borderId="12" xfId="2" applyFont="1" applyFill="1" applyBorder="1" applyAlignment="1" applyProtection="1">
      <alignment horizontal="center"/>
      <protection hidden="1"/>
    </xf>
    <xf numFmtId="9" fontId="9" fillId="13" borderId="11" xfId="2" applyFont="1" applyFill="1" applyBorder="1" applyAlignment="1" applyProtection="1">
      <alignment horizontal="center"/>
      <protection hidden="1"/>
    </xf>
    <xf numFmtId="0" fontId="2" fillId="2" borderId="4" xfId="1" applyFont="1" applyFill="1" applyBorder="1" applyAlignment="1" applyProtection="1">
      <alignment horizontal="left" vertical="center"/>
      <protection locked="0"/>
    </xf>
    <xf numFmtId="0" fontId="2" fillId="2" borderId="3" xfId="1" applyFont="1" applyFill="1" applyBorder="1" applyAlignment="1" applyProtection="1">
      <alignment horizontal="left" vertical="center"/>
      <protection locked="0"/>
    </xf>
    <xf numFmtId="0" fontId="2" fillId="2" borderId="2" xfId="1" applyFont="1" applyFill="1" applyBorder="1" applyAlignment="1" applyProtection="1">
      <alignment horizontal="left" vertical="center"/>
      <protection locked="0"/>
    </xf>
    <xf numFmtId="0" fontId="2" fillId="2" borderId="19" xfId="1" applyFont="1" applyFill="1" applyBorder="1" applyAlignment="1" applyProtection="1">
      <alignment horizontal="left" vertical="center"/>
      <protection locked="0"/>
    </xf>
    <xf numFmtId="0" fontId="2" fillId="2" borderId="10" xfId="1" applyFont="1" applyFill="1" applyBorder="1" applyAlignment="1" applyProtection="1">
      <alignment horizontal="left" vertical="center"/>
      <protection locked="0"/>
    </xf>
    <xf numFmtId="0" fontId="2" fillId="2" borderId="9" xfId="1" applyFont="1" applyFill="1" applyBorder="1" applyAlignment="1" applyProtection="1">
      <alignment horizontal="left" vertical="center"/>
      <protection locked="0"/>
    </xf>
    <xf numFmtId="0" fontId="2" fillId="2" borderId="8" xfId="1" applyFont="1" applyFill="1" applyBorder="1" applyAlignment="1" applyProtection="1">
      <alignment horizontal="left" vertical="center"/>
      <protection locked="0"/>
    </xf>
    <xf numFmtId="0" fontId="2" fillId="2" borderId="7" xfId="1" applyFont="1" applyFill="1" applyBorder="1" applyAlignment="1" applyProtection="1">
      <alignment horizontal="left" vertical="center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9" fontId="9" fillId="13" borderId="3" xfId="2" applyFont="1" applyFill="1" applyBorder="1" applyAlignment="1" applyProtection="1">
      <alignment horizontal="center"/>
      <protection hidden="1"/>
    </xf>
    <xf numFmtId="9" fontId="9" fillId="13" borderId="2" xfId="2" applyFont="1" applyFill="1" applyBorder="1" applyAlignment="1" applyProtection="1">
      <alignment horizontal="center"/>
      <protection hidden="1"/>
    </xf>
    <xf numFmtId="0" fontId="7" fillId="14" borderId="98" xfId="1" applyFont="1" applyFill="1" applyBorder="1" applyAlignment="1" applyProtection="1">
      <alignment horizontal="left" vertical="center"/>
      <protection locked="0"/>
    </xf>
    <xf numFmtId="0" fontId="7" fillId="14" borderId="3" xfId="1" applyFont="1" applyFill="1" applyBorder="1" applyAlignment="1" applyProtection="1">
      <alignment horizontal="left" vertical="center"/>
      <protection locked="0"/>
    </xf>
    <xf numFmtId="0" fontId="7" fillId="14" borderId="93" xfId="1" applyFont="1" applyFill="1" applyBorder="1" applyAlignment="1" applyProtection="1">
      <alignment horizontal="left" vertical="center"/>
      <protection locked="0"/>
    </xf>
    <xf numFmtId="0" fontId="7" fillId="14" borderId="97" xfId="1" applyFont="1" applyFill="1" applyBorder="1" applyAlignment="1" applyProtection="1">
      <alignment horizontal="left" vertical="center"/>
      <protection locked="0"/>
    </xf>
    <xf numFmtId="0" fontId="9" fillId="13" borderId="13" xfId="1" applyFont="1" applyFill="1" applyBorder="1" applyAlignment="1" applyProtection="1">
      <alignment horizontal="center"/>
      <protection hidden="1"/>
    </xf>
    <xf numFmtId="0" fontId="9" fillId="13" borderId="12" xfId="1" applyFont="1" applyFill="1" applyBorder="1" applyAlignment="1" applyProtection="1">
      <alignment horizontal="center"/>
      <protection hidden="1"/>
    </xf>
    <xf numFmtId="0" fontId="9" fillId="13" borderId="99" xfId="1" applyFont="1" applyFill="1" applyBorder="1" applyAlignment="1" applyProtection="1">
      <alignment horizontal="center"/>
      <protection hidden="1"/>
    </xf>
    <xf numFmtId="0" fontId="9" fillId="13" borderId="25" xfId="1" applyFont="1" applyFill="1" applyBorder="1" applyAlignment="1" applyProtection="1">
      <alignment horizontal="center"/>
      <protection hidden="1"/>
    </xf>
    <xf numFmtId="0" fontId="9" fillId="13" borderId="100" xfId="1" applyFont="1" applyFill="1" applyBorder="1" applyAlignment="1" applyProtection="1">
      <alignment horizontal="center"/>
      <protection hidden="1"/>
    </xf>
    <xf numFmtId="0" fontId="9" fillId="13" borderId="101" xfId="1" applyFont="1" applyFill="1" applyBorder="1" applyAlignment="1" applyProtection="1">
      <alignment horizontal="center"/>
      <protection hidden="1"/>
    </xf>
    <xf numFmtId="0" fontId="7" fillId="14" borderId="20" xfId="1" applyFont="1" applyFill="1" applyBorder="1" applyAlignment="1" applyProtection="1">
      <alignment horizontal="left" vertical="top"/>
      <protection locked="0"/>
    </xf>
    <xf numFmtId="0" fontId="7" fillId="14" borderId="0" xfId="1" applyFont="1" applyFill="1" applyBorder="1" applyAlignment="1" applyProtection="1">
      <alignment horizontal="left" vertical="top"/>
      <protection locked="0"/>
    </xf>
    <xf numFmtId="0" fontId="7" fillId="14" borderId="17" xfId="1" applyFont="1" applyFill="1" applyBorder="1" applyAlignment="1" applyProtection="1">
      <alignment horizontal="left" vertical="top"/>
      <protection locked="0"/>
    </xf>
    <xf numFmtId="0" fontId="7" fillId="14" borderId="18" xfId="1" applyFont="1" applyFill="1" applyBorder="1" applyAlignment="1" applyProtection="1">
      <alignment horizontal="left" vertical="top"/>
      <protection locked="0"/>
    </xf>
    <xf numFmtId="0" fontId="8" fillId="2" borderId="9" xfId="1" applyFont="1" applyFill="1" applyBorder="1" applyAlignment="1" applyProtection="1">
      <alignment horizontal="center"/>
      <protection hidden="1"/>
    </xf>
    <xf numFmtId="0" fontId="9" fillId="2" borderId="27" xfId="1" applyFont="1" applyFill="1" applyBorder="1" applyAlignment="1" applyProtection="1">
      <alignment horizontal="center"/>
      <protection hidden="1"/>
    </xf>
    <xf numFmtId="0" fontId="9" fillId="2" borderId="9" xfId="1" applyFont="1" applyFill="1" applyBorder="1" applyAlignment="1" applyProtection="1">
      <alignment horizontal="center"/>
      <protection hidden="1"/>
    </xf>
    <xf numFmtId="9" fontId="38" fillId="2" borderId="0" xfId="10" applyFont="1" applyFill="1" applyBorder="1" applyAlignment="1" applyProtection="1">
      <alignment horizontal="center"/>
      <protection hidden="1"/>
    </xf>
    <xf numFmtId="9" fontId="9" fillId="13" borderId="0" xfId="2" applyFont="1" applyFill="1" applyBorder="1" applyAlignment="1" applyProtection="1">
      <alignment horizontal="center"/>
      <protection hidden="1"/>
    </xf>
    <xf numFmtId="9" fontId="9" fillId="13" borderId="6" xfId="2" applyFont="1" applyFill="1" applyBorder="1" applyAlignment="1" applyProtection="1">
      <alignment horizontal="center"/>
      <protection hidden="1"/>
    </xf>
    <xf numFmtId="0" fontId="38" fillId="0" borderId="0" xfId="1" applyFont="1" applyFill="1" applyAlignment="1" applyProtection="1">
      <alignment horizontal="left" vertical="center"/>
      <protection hidden="1"/>
    </xf>
    <xf numFmtId="0" fontId="38" fillId="0" borderId="0" xfId="1" applyFont="1" applyFill="1" applyAlignment="1" applyProtection="1">
      <alignment horizontal="right" vertical="center"/>
      <protection hidden="1"/>
    </xf>
    <xf numFmtId="0" fontId="8" fillId="0" borderId="0" xfId="1" applyNumberFormat="1" applyFont="1" applyFill="1" applyAlignment="1" applyProtection="1">
      <alignment horizontal="left"/>
      <protection hidden="1"/>
    </xf>
    <xf numFmtId="0" fontId="9" fillId="13" borderId="14" xfId="1" applyFont="1" applyFill="1" applyBorder="1" applyAlignment="1" applyProtection="1">
      <alignment horizontal="center" vertical="center"/>
      <protection hidden="1"/>
    </xf>
    <xf numFmtId="0" fontId="9" fillId="13" borderId="15" xfId="1" applyFont="1" applyFill="1" applyBorder="1" applyAlignment="1" applyProtection="1">
      <alignment horizontal="center" vertical="center"/>
      <protection hidden="1"/>
    </xf>
    <xf numFmtId="0" fontId="9" fillId="13" borderId="16" xfId="1" applyFont="1" applyFill="1" applyBorder="1" applyAlignment="1" applyProtection="1">
      <alignment horizontal="center" vertical="center"/>
      <protection hidden="1"/>
    </xf>
    <xf numFmtId="0" fontId="9" fillId="13" borderId="17" xfId="1" applyFont="1" applyFill="1" applyBorder="1" applyAlignment="1" applyProtection="1">
      <alignment horizontal="center" vertical="center"/>
      <protection hidden="1"/>
    </xf>
    <xf numFmtId="0" fontId="9" fillId="13" borderId="18" xfId="1" applyFont="1" applyFill="1" applyBorder="1" applyAlignment="1" applyProtection="1">
      <alignment horizontal="center" vertical="center"/>
      <protection hidden="1"/>
    </xf>
    <xf numFmtId="0" fontId="9" fillId="13" borderId="19" xfId="1" applyFont="1" applyFill="1" applyBorder="1" applyAlignment="1" applyProtection="1">
      <alignment horizontal="center" vertical="center"/>
      <protection hidden="1"/>
    </xf>
    <xf numFmtId="9" fontId="13" fillId="0" borderId="14" xfId="1" applyNumberFormat="1" applyFont="1" applyFill="1" applyBorder="1" applyAlignment="1" applyProtection="1">
      <alignment horizontal="center" vertical="center"/>
      <protection hidden="1"/>
    </xf>
    <xf numFmtId="0" fontId="13" fillId="0" borderId="16" xfId="1" applyFont="1" applyFill="1" applyBorder="1" applyAlignment="1" applyProtection="1">
      <alignment horizontal="center" vertical="center"/>
      <protection hidden="1"/>
    </xf>
    <xf numFmtId="0" fontId="13" fillId="0" borderId="17" xfId="1" applyFont="1" applyFill="1" applyBorder="1" applyAlignment="1" applyProtection="1">
      <alignment horizontal="center" vertical="center"/>
      <protection hidden="1"/>
    </xf>
    <xf numFmtId="0" fontId="13" fillId="0" borderId="19" xfId="1" applyFont="1" applyFill="1" applyBorder="1" applyAlignment="1" applyProtection="1">
      <alignment horizontal="center" vertical="center"/>
      <protection hidden="1"/>
    </xf>
    <xf numFmtId="1" fontId="13" fillId="0" borderId="14" xfId="6" applyNumberFormat="1" applyFont="1" applyFill="1" applyBorder="1" applyAlignment="1" applyProtection="1">
      <alignment horizontal="center" vertical="center"/>
      <protection hidden="1"/>
    </xf>
    <xf numFmtId="1" fontId="13" fillId="0" borderId="16" xfId="6" applyNumberFormat="1" applyFont="1" applyFill="1" applyBorder="1" applyAlignment="1" applyProtection="1">
      <alignment horizontal="center" vertical="center"/>
      <protection hidden="1"/>
    </xf>
    <xf numFmtId="1" fontId="13" fillId="0" borderId="17" xfId="6" applyNumberFormat="1" applyFont="1" applyFill="1" applyBorder="1" applyAlignment="1" applyProtection="1">
      <alignment horizontal="center" vertical="center"/>
      <protection hidden="1"/>
    </xf>
    <xf numFmtId="1" fontId="13" fillId="0" borderId="19" xfId="6" applyNumberFormat="1" applyFont="1" applyFill="1" applyBorder="1" applyAlignment="1" applyProtection="1">
      <alignment horizontal="center" vertical="center"/>
      <protection hidden="1"/>
    </xf>
    <xf numFmtId="0" fontId="20" fillId="12" borderId="87" xfId="1" applyFont="1" applyFill="1" applyBorder="1" applyAlignment="1" applyProtection="1">
      <alignment horizontal="center" vertical="center"/>
      <protection hidden="1"/>
    </xf>
    <xf numFmtId="0" fontId="20" fillId="12" borderId="0" xfId="1" applyFont="1" applyFill="1" applyBorder="1" applyAlignment="1" applyProtection="1">
      <alignment horizontal="center" vertical="center"/>
      <protection hidden="1"/>
    </xf>
    <xf numFmtId="0" fontId="20" fillId="12" borderId="88" xfId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Alignment="1" applyProtection="1">
      <alignment horizontal="right"/>
      <protection hidden="1"/>
    </xf>
    <xf numFmtId="0" fontId="18" fillId="0" borderId="0" xfId="1" applyFont="1" applyFill="1" applyAlignment="1" applyProtection="1">
      <alignment horizontal="left"/>
      <protection hidden="1"/>
    </xf>
    <xf numFmtId="0" fontId="8" fillId="0" borderId="0" xfId="1" applyFont="1" applyFill="1" applyAlignment="1" applyProtection="1">
      <alignment horizontal="left" vertical="center"/>
      <protection hidden="1"/>
    </xf>
    <xf numFmtId="0" fontId="8" fillId="0" borderId="0" xfId="1" applyFont="1" applyFill="1" applyAlignment="1" applyProtection="1">
      <alignment horizontal="left"/>
      <protection hidden="1"/>
    </xf>
    <xf numFmtId="14" fontId="8" fillId="0" borderId="0" xfId="1" applyNumberFormat="1" applyFont="1" applyFill="1" applyAlignment="1" applyProtection="1">
      <alignment horizontal="left"/>
      <protection hidden="1"/>
    </xf>
    <xf numFmtId="0" fontId="39" fillId="0" borderId="0" xfId="1" applyFont="1" applyFill="1" applyAlignment="1" applyProtection="1">
      <alignment horizontal="center" vertical="center" wrapText="1"/>
      <protection hidden="1"/>
    </xf>
    <xf numFmtId="0" fontId="38" fillId="0" borderId="0" xfId="1" applyFont="1" applyFill="1" applyAlignment="1" applyProtection="1">
      <alignment horizontal="center" vertical="center"/>
      <protection hidden="1"/>
    </xf>
    <xf numFmtId="0" fontId="32" fillId="0" borderId="0" xfId="7" applyFont="1" applyAlignment="1">
      <alignment horizontal="left" wrapText="1"/>
    </xf>
    <xf numFmtId="0" fontId="32" fillId="0" borderId="54" xfId="7" applyFont="1" applyBorder="1" applyAlignment="1">
      <alignment horizontal="left" vertical="center"/>
    </xf>
    <xf numFmtId="0" fontId="32" fillId="0" borderId="55" xfId="7" applyFont="1" applyBorder="1" applyAlignment="1">
      <alignment horizontal="left" vertical="center"/>
    </xf>
    <xf numFmtId="0" fontId="32" fillId="0" borderId="56" xfId="7" applyFont="1" applyBorder="1" applyAlignment="1">
      <alignment horizontal="left" vertical="center"/>
    </xf>
    <xf numFmtId="0" fontId="32" fillId="0" borderId="57" xfId="7" applyFont="1" applyBorder="1" applyAlignment="1">
      <alignment horizontal="left" vertical="center"/>
    </xf>
    <xf numFmtId="0" fontId="32" fillId="0" borderId="58" xfId="7" applyFont="1" applyBorder="1" applyAlignment="1">
      <alignment horizontal="left" vertical="center"/>
    </xf>
    <xf numFmtId="0" fontId="32" fillId="0" borderId="59" xfId="7" applyFont="1" applyBorder="1" applyAlignment="1">
      <alignment horizontal="left" vertical="center"/>
    </xf>
    <xf numFmtId="0" fontId="32" fillId="0" borderId="69" xfId="7" applyFont="1" applyBorder="1" applyAlignment="1">
      <alignment horizontal="left" vertical="center"/>
    </xf>
    <xf numFmtId="0" fontId="32" fillId="0" borderId="70" xfId="7" applyFont="1" applyBorder="1" applyAlignment="1">
      <alignment horizontal="left" vertical="center"/>
    </xf>
    <xf numFmtId="0" fontId="32" fillId="0" borderId="71" xfId="7" applyFont="1" applyBorder="1" applyAlignment="1">
      <alignment horizontal="left" vertical="center"/>
    </xf>
    <xf numFmtId="0" fontId="31" fillId="7" borderId="67" xfId="7" applyFont="1" applyFill="1" applyBorder="1" applyAlignment="1" applyProtection="1">
      <alignment horizontal="left" vertical="center" wrapText="1"/>
      <protection locked="0"/>
    </xf>
    <xf numFmtId="0" fontId="31" fillId="7" borderId="0" xfId="7" applyFont="1" applyFill="1" applyBorder="1" applyAlignment="1" applyProtection="1">
      <alignment horizontal="left" vertical="center" wrapText="1"/>
      <protection locked="0"/>
    </xf>
    <xf numFmtId="0" fontId="31" fillId="7" borderId="63" xfId="7" applyFont="1" applyFill="1" applyBorder="1" applyAlignment="1" applyProtection="1">
      <alignment horizontal="left" vertical="center" wrapText="1"/>
      <protection locked="0"/>
    </xf>
    <xf numFmtId="0" fontId="31" fillId="7" borderId="68" xfId="7" applyFont="1" applyFill="1" applyBorder="1" applyAlignment="1" applyProtection="1">
      <alignment horizontal="left" vertical="center" wrapText="1"/>
      <protection locked="0"/>
    </xf>
    <xf numFmtId="0" fontId="31" fillId="7" borderId="64" xfId="7" applyFont="1" applyFill="1" applyBorder="1" applyAlignment="1" applyProtection="1">
      <alignment horizontal="left" vertical="center" wrapText="1"/>
      <protection locked="0"/>
    </xf>
    <xf numFmtId="0" fontId="31" fillId="7" borderId="65" xfId="7" applyFont="1" applyFill="1" applyBorder="1" applyAlignment="1" applyProtection="1">
      <alignment horizontal="left" vertical="center" wrapText="1"/>
      <protection locked="0"/>
    </xf>
    <xf numFmtId="0" fontId="28" fillId="5" borderId="13" xfId="7" applyFont="1" applyFill="1" applyBorder="1" applyAlignment="1" applyProtection="1">
      <alignment horizontal="left" vertical="center" wrapText="1"/>
      <protection locked="0"/>
    </xf>
    <xf numFmtId="0" fontId="28" fillId="5" borderId="12" xfId="7" applyFont="1" applyFill="1" applyBorder="1" applyAlignment="1" applyProtection="1">
      <alignment horizontal="left" vertical="center" wrapText="1"/>
      <protection locked="0"/>
    </xf>
    <xf numFmtId="0" fontId="28" fillId="5" borderId="11" xfId="7" applyFont="1" applyFill="1" applyBorder="1" applyAlignment="1" applyProtection="1">
      <alignment horizontal="left" vertical="center" wrapText="1"/>
      <protection locked="0"/>
    </xf>
    <xf numFmtId="0" fontId="33" fillId="0" borderId="0" xfId="7" applyFont="1" applyFill="1" applyBorder="1" applyAlignment="1">
      <alignment horizontal="left" vertical="center" wrapText="1"/>
    </xf>
    <xf numFmtId="0" fontId="29" fillId="10" borderId="66" xfId="7" applyFont="1" applyFill="1" applyBorder="1" applyAlignment="1">
      <alignment horizontal="center" vertical="center" textRotation="90" wrapText="1"/>
    </xf>
    <xf numFmtId="0" fontId="29" fillId="10" borderId="67" xfId="7" applyFont="1" applyFill="1" applyBorder="1" applyAlignment="1">
      <alignment horizontal="center" vertical="center" textRotation="90" wrapText="1"/>
    </xf>
    <xf numFmtId="0" fontId="29" fillId="10" borderId="68" xfId="7" applyFont="1" applyFill="1" applyBorder="1" applyAlignment="1">
      <alignment horizontal="center" vertical="center" textRotation="90" wrapText="1"/>
    </xf>
    <xf numFmtId="0" fontId="30" fillId="12" borderId="46" xfId="7" applyFont="1" applyFill="1" applyBorder="1" applyAlignment="1">
      <alignment horizontal="center" vertical="center" wrapText="1"/>
    </xf>
    <xf numFmtId="0" fontId="30" fillId="12" borderId="47" xfId="7" applyFont="1" applyFill="1" applyBorder="1" applyAlignment="1">
      <alignment horizontal="center" vertical="center" wrapText="1"/>
    </xf>
    <xf numFmtId="0" fontId="30" fillId="12" borderId="42" xfId="7" applyFont="1" applyFill="1" applyBorder="1" applyAlignment="1">
      <alignment horizontal="center" vertical="center" wrapText="1"/>
    </xf>
    <xf numFmtId="0" fontId="31" fillId="0" borderId="43" xfId="7" applyFont="1" applyFill="1" applyBorder="1" applyAlignment="1" applyProtection="1">
      <alignment horizontal="left" vertical="center" wrapText="1" indent="1"/>
      <protection locked="0"/>
    </xf>
    <xf numFmtId="0" fontId="31" fillId="0" borderId="44" xfId="7" applyFont="1" applyFill="1" applyBorder="1" applyAlignment="1" applyProtection="1">
      <alignment horizontal="left" vertical="center" wrapText="1" indent="1"/>
      <protection locked="0"/>
    </xf>
    <xf numFmtId="0" fontId="31" fillId="0" borderId="45" xfId="7" applyFont="1" applyFill="1" applyBorder="1" applyAlignment="1" applyProtection="1">
      <alignment horizontal="left" vertical="center" wrapText="1" indent="1"/>
      <protection locked="0"/>
    </xf>
    <xf numFmtId="0" fontId="20" fillId="12" borderId="46" xfId="7" applyFont="1" applyFill="1" applyBorder="1" applyAlignment="1">
      <alignment horizontal="center" vertical="center" textRotation="90" wrapText="1"/>
    </xf>
    <xf numFmtId="0" fontId="20" fillId="12" borderId="47" xfId="7" applyFont="1" applyFill="1" applyBorder="1" applyAlignment="1">
      <alignment horizontal="center" vertical="center" textRotation="90" wrapText="1"/>
    </xf>
    <xf numFmtId="0" fontId="33" fillId="0" borderId="9" xfId="7" applyFont="1" applyFill="1" applyBorder="1" applyAlignment="1">
      <alignment horizontal="left" vertical="center" wrapText="1"/>
    </xf>
    <xf numFmtId="0" fontId="19" fillId="6" borderId="0" xfId="0" applyFont="1" applyFill="1" applyAlignment="1" applyProtection="1">
      <alignment horizontal="center"/>
    </xf>
    <xf numFmtId="0" fontId="9" fillId="13" borderId="51" xfId="1" applyFont="1" applyFill="1" applyBorder="1" applyAlignment="1" applyProtection="1">
      <alignment horizontal="center" vertical="center"/>
      <protection hidden="1"/>
    </xf>
    <xf numFmtId="0" fontId="9" fillId="13" borderId="52" xfId="1" applyFont="1" applyFill="1" applyBorder="1" applyAlignment="1" applyProtection="1">
      <alignment horizontal="center" vertical="center"/>
      <protection hidden="1"/>
    </xf>
    <xf numFmtId="0" fontId="9" fillId="13" borderId="53" xfId="1" applyFont="1" applyFill="1" applyBorder="1" applyAlignment="1" applyProtection="1">
      <alignment horizontal="center" vertical="center"/>
      <protection hidden="1"/>
    </xf>
    <xf numFmtId="0" fontId="10" fillId="5" borderId="60" xfId="1" applyFont="1" applyFill="1" applyBorder="1" applyAlignment="1" applyProtection="1">
      <alignment horizontal="center" vertical="center"/>
      <protection hidden="1"/>
    </xf>
    <xf numFmtId="0" fontId="41" fillId="12" borderId="85" xfId="1" applyFont="1" applyFill="1" applyBorder="1" applyAlignment="1" applyProtection="1">
      <alignment horizontal="center" vertical="center"/>
      <protection hidden="1"/>
    </xf>
    <xf numFmtId="0" fontId="41" fillId="12" borderId="86" xfId="1" applyFont="1" applyFill="1" applyBorder="1" applyAlignment="1" applyProtection="1">
      <alignment horizontal="center" vertical="center"/>
      <protection hidden="1"/>
    </xf>
    <xf numFmtId="0" fontId="41" fillId="12" borderId="90" xfId="1" applyFont="1" applyFill="1" applyBorder="1" applyAlignment="1" applyProtection="1">
      <alignment horizontal="center" vertical="center"/>
      <protection hidden="1"/>
    </xf>
    <xf numFmtId="0" fontId="41" fillId="12" borderId="91" xfId="1" applyFont="1" applyFill="1" applyBorder="1" applyAlignment="1" applyProtection="1">
      <alignment horizontal="center" vertical="center"/>
      <protection hidden="1"/>
    </xf>
    <xf numFmtId="0" fontId="42" fillId="0" borderId="0" xfId="1" applyFont="1" applyFill="1" applyBorder="1" applyAlignment="1" applyProtection="1">
      <alignment horizontal="center" vertical="center"/>
      <protection hidden="1"/>
    </xf>
    <xf numFmtId="0" fontId="29" fillId="13" borderId="72" xfId="7" applyFont="1" applyFill="1" applyBorder="1" applyAlignment="1">
      <alignment horizontal="center" vertical="center" wrapText="1"/>
    </xf>
    <xf numFmtId="0" fontId="29" fillId="13" borderId="73" xfId="7" applyFont="1" applyFill="1" applyBorder="1" applyAlignment="1">
      <alignment horizontal="center" vertical="center" wrapText="1"/>
    </xf>
    <xf numFmtId="0" fontId="29" fillId="13" borderId="74" xfId="7" applyFont="1" applyFill="1" applyBorder="1" applyAlignment="1">
      <alignment horizontal="center" vertical="center" wrapText="1"/>
    </xf>
    <xf numFmtId="0" fontId="1" fillId="0" borderId="0" xfId="11"/>
    <xf numFmtId="0" fontId="1" fillId="0" borderId="0" xfId="12"/>
    <xf numFmtId="0" fontId="44" fillId="0" borderId="0" xfId="12" applyFont="1" applyAlignment="1">
      <alignment vertical="center" wrapText="1"/>
    </xf>
    <xf numFmtId="0" fontId="1" fillId="0" borderId="0" xfId="12" applyAlignment="1">
      <alignment wrapText="1"/>
    </xf>
    <xf numFmtId="0" fontId="45" fillId="0" borderId="29" xfId="12" applyFont="1" applyBorder="1" applyAlignment="1" applyProtection="1">
      <alignment horizontal="left" vertical="center"/>
      <protection locked="0"/>
    </xf>
    <xf numFmtId="0" fontId="45" fillId="0" borderId="30" xfId="12" applyFont="1" applyBorder="1" applyAlignment="1" applyProtection="1">
      <alignment horizontal="left" vertical="center"/>
      <protection locked="0"/>
    </xf>
    <xf numFmtId="0" fontId="45" fillId="0" borderId="31" xfId="12" applyFont="1" applyBorder="1" applyAlignment="1" applyProtection="1">
      <alignment horizontal="left" vertical="center"/>
      <protection locked="0"/>
    </xf>
    <xf numFmtId="0" fontId="45" fillId="0" borderId="32" xfId="12" applyFont="1" applyBorder="1" applyAlignment="1" applyProtection="1">
      <alignment horizontal="left" vertical="center"/>
      <protection locked="0"/>
    </xf>
    <xf numFmtId="0" fontId="45" fillId="0" borderId="0" xfId="12" applyFont="1" applyAlignment="1" applyProtection="1">
      <alignment horizontal="left" vertical="center"/>
      <protection locked="0"/>
    </xf>
    <xf numFmtId="0" fontId="45" fillId="0" borderId="33" xfId="12" applyFont="1" applyBorder="1" applyAlignment="1" applyProtection="1">
      <alignment horizontal="left" vertical="center"/>
      <protection locked="0"/>
    </xf>
    <xf numFmtId="165" fontId="45" fillId="0" borderId="32" xfId="12" applyNumberFormat="1" applyFont="1" applyBorder="1" applyAlignment="1" applyProtection="1">
      <alignment horizontal="left" vertical="center"/>
      <protection locked="0"/>
    </xf>
    <xf numFmtId="165" fontId="45" fillId="0" borderId="33" xfId="12" applyNumberFormat="1" applyFont="1" applyBorder="1" applyAlignment="1" applyProtection="1">
      <alignment horizontal="left" vertical="center"/>
      <protection locked="0"/>
    </xf>
    <xf numFmtId="0" fontId="1" fillId="0" borderId="29" xfId="11" applyBorder="1" applyAlignment="1" applyProtection="1">
      <alignment horizontal="left"/>
      <protection locked="0"/>
    </xf>
    <xf numFmtId="0" fontId="1" fillId="0" borderId="31" xfId="11" applyBorder="1" applyAlignment="1" applyProtection="1">
      <alignment horizontal="left"/>
      <protection locked="0"/>
    </xf>
    <xf numFmtId="0" fontId="1" fillId="0" borderId="34" xfId="11" applyBorder="1" applyAlignment="1" applyProtection="1">
      <alignment horizontal="left"/>
      <protection locked="0"/>
    </xf>
    <xf numFmtId="0" fontId="1" fillId="0" borderId="36" xfId="11" applyBorder="1" applyAlignment="1" applyProtection="1">
      <alignment horizontal="left"/>
      <protection locked="0"/>
    </xf>
    <xf numFmtId="0" fontId="45" fillId="0" borderId="34" xfId="12" applyFont="1" applyBorder="1" applyAlignment="1" applyProtection="1">
      <alignment horizontal="left" vertical="center"/>
      <protection locked="0"/>
    </xf>
    <xf numFmtId="0" fontId="45" fillId="0" borderId="35" xfId="12" applyFont="1" applyBorder="1" applyAlignment="1" applyProtection="1">
      <alignment horizontal="left" vertical="center"/>
      <protection locked="0"/>
    </xf>
    <xf numFmtId="0" fontId="45" fillId="0" borderId="36" xfId="12" applyFont="1" applyBorder="1" applyAlignment="1" applyProtection="1">
      <alignment horizontal="left" vertical="center"/>
      <protection locked="0"/>
    </xf>
    <xf numFmtId="165" fontId="45" fillId="0" borderId="34" xfId="12" applyNumberFormat="1" applyFont="1" applyBorder="1" applyAlignment="1">
      <alignment horizontal="center" vertical="center"/>
    </xf>
    <xf numFmtId="165" fontId="45" fillId="0" borderId="36" xfId="12" applyNumberFormat="1" applyFont="1" applyBorder="1" applyAlignment="1">
      <alignment horizontal="center" vertical="center"/>
    </xf>
    <xf numFmtId="0" fontId="25" fillId="0" borderId="0" xfId="12" applyFont="1"/>
    <xf numFmtId="0" fontId="23" fillId="7" borderId="0" xfId="12" applyFont="1" applyFill="1" applyAlignment="1">
      <alignment horizontal="center" vertical="center"/>
    </xf>
    <xf numFmtId="0" fontId="24" fillId="7" borderId="0" xfId="12" applyFont="1" applyFill="1"/>
    <xf numFmtId="0" fontId="1" fillId="8" borderId="40" xfId="12" applyFill="1" applyBorder="1" applyAlignment="1">
      <alignment horizontal="center" vertical="center"/>
    </xf>
    <xf numFmtId="0" fontId="1" fillId="7" borderId="0" xfId="12" applyFill="1"/>
    <xf numFmtId="0" fontId="1" fillId="7" borderId="41" xfId="12" quotePrefix="1" applyFill="1" applyBorder="1" applyAlignment="1" applyProtection="1">
      <alignment horizontal="left" vertical="center" wrapText="1"/>
      <protection locked="0"/>
    </xf>
    <xf numFmtId="0" fontId="1" fillId="5" borderId="42" xfId="12" applyFill="1" applyBorder="1" applyAlignment="1" applyProtection="1">
      <alignment horizontal="left" vertical="center" wrapText="1"/>
      <protection locked="0"/>
    </xf>
    <xf numFmtId="0" fontId="0" fillId="0" borderId="42" xfId="12" applyFont="1" applyBorder="1" applyAlignment="1" applyProtection="1">
      <alignment horizontal="left" vertical="center" wrapText="1"/>
      <protection locked="0"/>
    </xf>
    <xf numFmtId="165" fontId="6" fillId="0" borderId="42" xfId="12" applyNumberFormat="1" applyFont="1" applyBorder="1" applyAlignment="1" applyProtection="1">
      <alignment horizontal="center" vertical="center" wrapText="1"/>
      <protection locked="0"/>
    </xf>
    <xf numFmtId="165" fontId="6" fillId="9" borderId="42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42" xfId="12" applyBorder="1" applyAlignment="1" applyProtection="1">
      <alignment horizontal="left" vertical="center" wrapText="1"/>
      <protection locked="0"/>
    </xf>
    <xf numFmtId="0" fontId="16" fillId="0" borderId="42" xfId="12" applyFont="1" applyBorder="1" applyAlignment="1" applyProtection="1">
      <alignment horizontal="center" vertical="center"/>
      <protection locked="0"/>
    </xf>
    <xf numFmtId="1" fontId="26" fillId="0" borderId="42" xfId="13" applyNumberFormat="1" applyFont="1" applyBorder="1" applyAlignment="1">
      <alignment horizontal="center" vertical="center"/>
    </xf>
    <xf numFmtId="0" fontId="1" fillId="7" borderId="40" xfId="12" quotePrefix="1" applyFill="1" applyBorder="1" applyAlignment="1" applyProtection="1">
      <alignment horizontal="left" vertical="center" wrapText="1"/>
      <protection locked="0"/>
    </xf>
    <xf numFmtId="0" fontId="1" fillId="7" borderId="40" xfId="12" quotePrefix="1" applyFill="1" applyBorder="1" applyAlignment="1" applyProtection="1">
      <alignment horizontal="left" vertical="center"/>
      <protection locked="0"/>
    </xf>
    <xf numFmtId="165" fontId="0" fillId="0" borderId="42" xfId="12" applyNumberFormat="1" applyFont="1" applyBorder="1" applyAlignment="1" applyProtection="1">
      <alignment horizontal="center" vertical="center" wrapText="1"/>
      <protection locked="0"/>
    </xf>
    <xf numFmtId="0" fontId="6" fillId="0" borderId="42" xfId="12" applyFont="1" applyBorder="1" applyAlignment="1" applyProtection="1">
      <alignment horizontal="left" vertical="center" wrapText="1"/>
      <protection locked="0"/>
    </xf>
    <xf numFmtId="0" fontId="27" fillId="7" borderId="40" xfId="12" quotePrefix="1" applyFont="1" applyFill="1" applyBorder="1" applyAlignment="1" applyProtection="1">
      <alignment horizontal="left" vertical="center" wrapText="1"/>
      <protection locked="0"/>
    </xf>
    <xf numFmtId="0" fontId="1" fillId="0" borderId="40" xfId="12" quotePrefix="1" applyBorder="1" applyAlignment="1" applyProtection="1">
      <alignment horizontal="left" vertical="center" wrapText="1"/>
      <protection locked="0"/>
    </xf>
    <xf numFmtId="0" fontId="1" fillId="0" borderId="40" xfId="12" quotePrefix="1" applyBorder="1" applyAlignment="1" applyProtection="1">
      <alignment horizontal="left" vertical="center"/>
      <protection locked="0"/>
    </xf>
    <xf numFmtId="0" fontId="31" fillId="4" borderId="68" xfId="7" applyFont="1" applyFill="1" applyBorder="1" applyAlignment="1" applyProtection="1">
      <alignment vertical="center"/>
      <protection locked="0"/>
    </xf>
    <xf numFmtId="0" fontId="31" fillId="0" borderId="64" xfId="7" applyFont="1" applyBorder="1" applyAlignment="1">
      <alignment vertical="center"/>
    </xf>
    <xf numFmtId="0" fontId="31" fillId="0" borderId="65" xfId="7" applyFont="1" applyBorder="1" applyAlignment="1">
      <alignment vertical="center"/>
    </xf>
    <xf numFmtId="0" fontId="20" fillId="12" borderId="13" xfId="1" applyFont="1" applyFill="1" applyBorder="1" applyAlignment="1" applyProtection="1">
      <alignment horizontal="center" vertical="center"/>
      <protection hidden="1"/>
    </xf>
    <xf numFmtId="0" fontId="20" fillId="12" borderId="12" xfId="1" applyFont="1" applyFill="1" applyBorder="1" applyAlignment="1" applyProtection="1">
      <alignment horizontal="center" vertical="center"/>
      <protection hidden="1"/>
    </xf>
    <xf numFmtId="0" fontId="20" fillId="12" borderId="11" xfId="1" applyFont="1" applyFill="1" applyBorder="1" applyAlignment="1" applyProtection="1">
      <alignment horizontal="center" vertical="center"/>
      <protection hidden="1"/>
    </xf>
    <xf numFmtId="0" fontId="43" fillId="12" borderId="29" xfId="12" applyFont="1" applyFill="1" applyBorder="1" applyAlignment="1">
      <alignment horizontal="center" vertical="center" wrapText="1"/>
    </xf>
    <xf numFmtId="0" fontId="43" fillId="12" borderId="30" xfId="12" applyFont="1" applyFill="1" applyBorder="1" applyAlignment="1">
      <alignment horizontal="center" vertical="center" wrapText="1"/>
    </xf>
    <xf numFmtId="0" fontId="43" fillId="12" borderId="31" xfId="12" applyFont="1" applyFill="1" applyBorder="1" applyAlignment="1">
      <alignment horizontal="center" vertical="center" wrapText="1"/>
    </xf>
    <xf numFmtId="0" fontId="43" fillId="12" borderId="34" xfId="12" applyFont="1" applyFill="1" applyBorder="1" applyAlignment="1">
      <alignment horizontal="center" vertical="center" wrapText="1"/>
    </xf>
    <xf numFmtId="0" fontId="43" fillId="12" borderId="35" xfId="12" applyFont="1" applyFill="1" applyBorder="1" applyAlignment="1">
      <alignment horizontal="center" vertical="center" wrapText="1"/>
    </xf>
    <xf numFmtId="0" fontId="43" fillId="12" borderId="36" xfId="12" applyFont="1" applyFill="1" applyBorder="1" applyAlignment="1">
      <alignment horizontal="center" vertical="center" wrapText="1"/>
    </xf>
    <xf numFmtId="0" fontId="46" fillId="12" borderId="102" xfId="12" applyFont="1" applyFill="1" applyBorder="1" applyAlignment="1">
      <alignment horizontal="right" vertical="center" indent="1"/>
    </xf>
    <xf numFmtId="0" fontId="46" fillId="12" borderId="104" xfId="12" applyFont="1" applyFill="1" applyBorder="1" applyAlignment="1">
      <alignment horizontal="right" vertical="center" indent="1"/>
    </xf>
    <xf numFmtId="0" fontId="21" fillId="12" borderId="102" xfId="12" applyFont="1" applyFill="1" applyBorder="1" applyAlignment="1">
      <alignment horizontal="right" vertical="center" indent="1"/>
    </xf>
    <xf numFmtId="0" fontId="21" fillId="12" borderId="103" xfId="12" applyFont="1" applyFill="1" applyBorder="1" applyAlignment="1">
      <alignment horizontal="right" vertical="center" indent="1"/>
    </xf>
    <xf numFmtId="0" fontId="21" fillId="12" borderId="104" xfId="12" applyFont="1" applyFill="1" applyBorder="1" applyAlignment="1">
      <alignment horizontal="right" vertical="center" indent="1"/>
    </xf>
    <xf numFmtId="0" fontId="22" fillId="12" borderId="30" xfId="12" applyFont="1" applyFill="1" applyBorder="1" applyAlignment="1" applyProtection="1">
      <alignment horizontal="right" vertical="center" indent="1"/>
      <protection locked="0"/>
    </xf>
    <xf numFmtId="0" fontId="21" fillId="12" borderId="0" xfId="12" applyFont="1" applyFill="1" applyAlignment="1" applyProtection="1">
      <alignment horizontal="right" vertical="center" indent="1"/>
      <protection locked="0"/>
    </xf>
    <xf numFmtId="0" fontId="21" fillId="12" borderId="35" xfId="12" applyFont="1" applyFill="1" applyBorder="1" applyAlignment="1" applyProtection="1">
      <alignment horizontal="right" vertical="center" indent="1"/>
      <protection locked="0"/>
    </xf>
    <xf numFmtId="0" fontId="47" fillId="13" borderId="37" xfId="12" applyFont="1" applyFill="1" applyBorder="1" applyAlignment="1">
      <alignment horizontal="center" vertical="center" wrapText="1"/>
    </xf>
    <xf numFmtId="0" fontId="47" fillId="13" borderId="38" xfId="12" applyFont="1" applyFill="1" applyBorder="1" applyAlignment="1">
      <alignment horizontal="center" vertical="center" wrapText="1"/>
    </xf>
    <xf numFmtId="0" fontId="48" fillId="13" borderId="37" xfId="12" applyFont="1" applyFill="1" applyBorder="1" applyAlignment="1">
      <alignment horizontal="center" vertical="center" wrapText="1"/>
    </xf>
    <xf numFmtId="0" fontId="48" fillId="13" borderId="39" xfId="12" applyFont="1" applyFill="1" applyBorder="1" applyAlignment="1">
      <alignment horizontal="center" vertical="center" wrapText="1"/>
    </xf>
    <xf numFmtId="0" fontId="49" fillId="13" borderId="39" xfId="12" applyFont="1" applyFill="1" applyBorder="1" applyAlignment="1">
      <alignment horizontal="center" vertical="center" wrapText="1"/>
    </xf>
    <xf numFmtId="0" fontId="49" fillId="13" borderId="38" xfId="12" applyFont="1" applyFill="1" applyBorder="1" applyAlignment="1">
      <alignment horizontal="center" vertical="center" wrapText="1"/>
    </xf>
    <xf numFmtId="0" fontId="50" fillId="13" borderId="38" xfId="12" applyFont="1" applyFill="1" applyBorder="1" applyAlignment="1">
      <alignment horizontal="center" vertical="center" wrapText="1"/>
    </xf>
    <xf numFmtId="0" fontId="11" fillId="12" borderId="29" xfId="1" applyFont="1" applyFill="1" applyBorder="1" applyAlignment="1" applyProtection="1">
      <alignment horizontal="left" vertical="center"/>
      <protection hidden="1"/>
    </xf>
    <xf numFmtId="0" fontId="11" fillId="12" borderId="30" xfId="1" applyFont="1" applyFill="1" applyBorder="1" applyAlignment="1" applyProtection="1">
      <alignment horizontal="left" vertical="center"/>
      <protection hidden="1"/>
    </xf>
    <xf numFmtId="0" fontId="11" fillId="12" borderId="31" xfId="1" applyFont="1" applyFill="1" applyBorder="1" applyAlignment="1" applyProtection="1">
      <alignment horizontal="left" vertical="center"/>
      <protection hidden="1"/>
    </xf>
    <xf numFmtId="0" fontId="11" fillId="12" borderId="34" xfId="1" applyFont="1" applyFill="1" applyBorder="1" applyAlignment="1" applyProtection="1">
      <alignment horizontal="left" vertical="center"/>
      <protection hidden="1"/>
    </xf>
    <xf numFmtId="0" fontId="11" fillId="12" borderId="35" xfId="1" applyFont="1" applyFill="1" applyBorder="1" applyAlignment="1" applyProtection="1">
      <alignment horizontal="left" vertical="center"/>
      <protection hidden="1"/>
    </xf>
    <xf numFmtId="0" fontId="11" fillId="12" borderId="36" xfId="1" applyFont="1" applyFill="1" applyBorder="1" applyAlignment="1" applyProtection="1">
      <alignment horizontal="left" vertical="center"/>
      <protection hidden="1"/>
    </xf>
    <xf numFmtId="0" fontId="11" fillId="12" borderId="105" xfId="1" applyFont="1" applyFill="1" applyBorder="1" applyAlignment="1" applyProtection="1">
      <alignment horizontal="center" vertical="center"/>
      <protection hidden="1"/>
    </xf>
    <xf numFmtId="0" fontId="11" fillId="12" borderId="106" xfId="1" applyFont="1" applyFill="1" applyBorder="1" applyAlignment="1" applyProtection="1">
      <alignment horizontal="center" vertical="center"/>
      <protection hidden="1"/>
    </xf>
    <xf numFmtId="0" fontId="11" fillId="12" borderId="39" xfId="1" applyFont="1" applyFill="1" applyBorder="1" applyAlignment="1" applyProtection="1">
      <alignment horizontal="center" vertical="center"/>
      <protection hidden="1"/>
    </xf>
    <xf numFmtId="0" fontId="9" fillId="13" borderId="107" xfId="1" applyFont="1" applyFill="1" applyBorder="1" applyAlignment="1" applyProtection="1">
      <alignment horizontal="center"/>
      <protection hidden="1"/>
    </xf>
    <xf numFmtId="0" fontId="9" fillId="13" borderId="18" xfId="1" applyFont="1" applyFill="1" applyBorder="1" applyAlignment="1" applyProtection="1">
      <alignment horizontal="center"/>
      <protection hidden="1"/>
    </xf>
    <xf numFmtId="0" fontId="9" fillId="12" borderId="105" xfId="1" applyFont="1" applyFill="1" applyBorder="1" applyAlignment="1" applyProtection="1">
      <alignment horizontal="center"/>
      <protection hidden="1"/>
    </xf>
    <xf numFmtId="0" fontId="9" fillId="12" borderId="106" xfId="1" applyFont="1" applyFill="1" applyBorder="1" applyAlignment="1" applyProtection="1">
      <alignment horizontal="center"/>
      <protection hidden="1"/>
    </xf>
    <xf numFmtId="0" fontId="9" fillId="12" borderId="39" xfId="1" applyFont="1" applyFill="1" applyBorder="1" applyAlignment="1" applyProtection="1">
      <alignment horizontal="center"/>
      <protection hidden="1"/>
    </xf>
    <xf numFmtId="0" fontId="51" fillId="12" borderId="84" xfId="1" applyFont="1" applyFill="1" applyBorder="1" applyAlignment="1" applyProtection="1">
      <alignment horizontal="center" vertical="center"/>
      <protection hidden="1"/>
    </xf>
    <xf numFmtId="0" fontId="51" fillId="12" borderId="85" xfId="1" applyFont="1" applyFill="1" applyBorder="1" applyAlignment="1" applyProtection="1">
      <alignment horizontal="center" vertical="center"/>
      <protection hidden="1"/>
    </xf>
    <xf numFmtId="0" fontId="51" fillId="12" borderId="87" xfId="1" applyFont="1" applyFill="1" applyBorder="1" applyAlignment="1" applyProtection="1">
      <alignment horizontal="center" vertical="center"/>
      <protection hidden="1"/>
    </xf>
    <xf numFmtId="0" fontId="51" fillId="12" borderId="0" xfId="1" applyFont="1" applyFill="1" applyBorder="1" applyAlignment="1" applyProtection="1">
      <alignment horizontal="center" vertical="center"/>
      <protection hidden="1"/>
    </xf>
    <xf numFmtId="0" fontId="51" fillId="12" borderId="89" xfId="1" applyFont="1" applyFill="1" applyBorder="1" applyAlignment="1" applyProtection="1">
      <alignment horizontal="center" vertical="center"/>
      <protection hidden="1"/>
    </xf>
    <xf numFmtId="0" fontId="51" fillId="12" borderId="90" xfId="1" applyFont="1" applyFill="1" applyBorder="1" applyAlignment="1" applyProtection="1">
      <alignment horizontal="center" vertical="center"/>
      <protection hidden="1"/>
    </xf>
    <xf numFmtId="0" fontId="52" fillId="0" borderId="0" xfId="11" applyFont="1" applyAlignment="1">
      <alignment horizontal="left" vertical="center"/>
    </xf>
    <xf numFmtId="0" fontId="52" fillId="0" borderId="33" xfId="11" applyFont="1" applyBorder="1" applyAlignment="1">
      <alignment horizontal="left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5" borderId="42" xfId="12" applyFill="1" applyBorder="1" applyAlignment="1" applyProtection="1">
      <alignment horizontal="left" vertical="center" wrapText="1"/>
    </xf>
  </cellXfs>
  <cellStyles count="14">
    <cellStyle name="Comma" xfId="6" builtinId="3"/>
    <cellStyle name="Comma 2" xfId="8" xr:uid="{3A151398-8243-4013-AD42-D58D316E0B3D}"/>
    <cellStyle name="Comma 3" xfId="9" xr:uid="{B8E9F73B-5254-4174-9FA3-567AE160D7CA}"/>
    <cellStyle name="Comma 3 2" xfId="13" xr:uid="{5EFFAC6B-7B21-4B6F-8E08-AF44AE6E7755}"/>
    <cellStyle name="Dezimal_Lean6-060602" xfId="3" xr:uid="{00000000-0005-0000-0000-000000000000}"/>
    <cellStyle name="Normal" xfId="0" builtinId="0"/>
    <cellStyle name="Normal 2" xfId="1" xr:uid="{00000000-0005-0000-0000-000003000000}"/>
    <cellStyle name="Normal 3" xfId="7" xr:uid="{7247F6C0-0492-47BC-8A83-99807D2B2C83}"/>
    <cellStyle name="Normal 3 2" xfId="12" xr:uid="{D8EA92FD-20A9-4848-9562-7E6BB6D0F076}"/>
    <cellStyle name="Normal 4" xfId="11" xr:uid="{80810AAD-F9E2-494E-894C-6022D0613486}"/>
    <cellStyle name="Percent" xfId="10" builtinId="5"/>
    <cellStyle name="Percent 2" xfId="2" xr:uid="{00000000-0005-0000-0000-000004000000}"/>
    <cellStyle name="Standard 2" xfId="4" xr:uid="{00000000-0005-0000-0000-000005000000}"/>
    <cellStyle name="Währung_Lean6-060602" xfId="5" xr:uid="{00000000-0005-0000-0000-000006000000}"/>
  </cellStyles>
  <dxfs count="20">
    <dxf>
      <font>
        <b/>
        <i val="0"/>
      </font>
      <fill>
        <patternFill>
          <bgColor rgb="FFBCE292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E593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E2CFF1"/>
        </patternFill>
      </fill>
    </dxf>
    <dxf>
      <fill>
        <patternFill>
          <bgColor rgb="FFABDB77"/>
        </patternFill>
      </fill>
    </dxf>
    <dxf>
      <fill>
        <patternFill>
          <bgColor rgb="FFFF818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BCE292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E593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A38500"/>
      <color rgb="FFFFFFCC"/>
      <color rgb="FFF0F8F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39120950794651E-2"/>
          <c:y val="0.28500174847698451"/>
          <c:w val="0.81115847911944694"/>
          <c:h val="0.7890335155826701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C1-4418-8288-B4249F1D1E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52-6342-AF58-B544635F41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52-6342-AF58-B544635F41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52-6342-AF58-B544635F41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52-6342-AF58-B544635F41C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452-6342-AF58-B544635F41CF}"/>
              </c:ext>
            </c:extLst>
          </c:dPt>
          <c:dPt>
            <c:idx val="6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D5E-4816-9CA6-D2EA3D14402D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D5E-4816-9CA6-D2EA3D14402D}"/>
              </c:ext>
            </c:extLst>
          </c:dPt>
          <c:dLbls>
            <c:dLbl>
              <c:idx val="3"/>
              <c:layout>
                <c:manualLayout>
                  <c:x val="-1.8885054704095787E-2"/>
                  <c:y val="-1.50565781926265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61059623529582"/>
                      <c:h val="9.63229802057034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452-6342-AF58-B544635F41CF}"/>
                </c:ext>
              </c:extLst>
            </c:dLbl>
            <c:dLbl>
              <c:idx val="4"/>
              <c:layout>
                <c:manualLayout>
                  <c:x val="-0.10141540904334774"/>
                  <c:y val="-4.80512622304903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25883281496565"/>
                      <c:h val="6.67839329426210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452-6342-AF58-B544635F41CF}"/>
                </c:ext>
              </c:extLst>
            </c:dLbl>
            <c:dLbl>
              <c:idx val="5"/>
              <c:layout>
                <c:manualLayout>
                  <c:x val="0.15254655702407549"/>
                  <c:y val="-0.103465091846041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25351295627219"/>
                      <c:h val="9.63229802057034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452-6342-AF58-B544635F41CF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WorkSheet!$AC$14:$AC$21</c:f>
              <c:strCache>
                <c:ptCount val="8"/>
                <c:pt idx="0">
                  <c:v>Machine</c:v>
                </c:pt>
                <c:pt idx="1">
                  <c:v>Methods</c:v>
                </c:pt>
                <c:pt idx="2">
                  <c:v>Materials</c:v>
                </c:pt>
                <c:pt idx="3">
                  <c:v>Measurement</c:v>
                </c:pt>
                <c:pt idx="4">
                  <c:v>Manpower</c:v>
                </c:pt>
                <c:pt idx="5">
                  <c:v>Mother Nature</c:v>
                </c:pt>
                <c:pt idx="6">
                  <c:v>.</c:v>
                </c:pt>
                <c:pt idx="7">
                  <c:v>.</c:v>
                </c:pt>
              </c:strCache>
            </c:strRef>
          </c:cat>
          <c:val>
            <c:numRef>
              <c:f>WorkSheet!$AL$14:$AL$21</c:f>
              <c:numCache>
                <c:formatCode>0%</c:formatCode>
                <c:ptCount val="8"/>
                <c:pt idx="0">
                  <c:v>0.27764127764127766</c:v>
                </c:pt>
                <c:pt idx="1">
                  <c:v>4.4226044226044224E-2</c:v>
                </c:pt>
                <c:pt idx="2">
                  <c:v>0.57493857493857492</c:v>
                </c:pt>
                <c:pt idx="3">
                  <c:v>0</c:v>
                </c:pt>
                <c:pt idx="4">
                  <c:v>9.5823095823095825E-2</c:v>
                </c:pt>
                <c:pt idx="5">
                  <c:v>7.3710073710073713E-3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52-6342-AF58-B544635F4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5 Whys'!A1"/><Relationship Id="rId7" Type="http://schemas.microsoft.com/office/2007/relationships/hdphoto" Target="../media/hdphoto1.wdp"/><Relationship Id="rId2" Type="http://schemas.openxmlformats.org/officeDocument/2006/relationships/chart" Target="../charts/chart1.xml"/><Relationship Id="rId1" Type="http://schemas.openxmlformats.org/officeDocument/2006/relationships/hyperlink" Target="#'Fishbone Diagram'!A1"/><Relationship Id="rId6" Type="http://schemas.openxmlformats.org/officeDocument/2006/relationships/image" Target="../media/image1.png"/><Relationship Id="rId5" Type="http://schemas.openxmlformats.org/officeDocument/2006/relationships/hyperlink" Target="#'Action Plan'!A1"/><Relationship Id="rId4" Type="http://schemas.openxmlformats.org/officeDocument/2006/relationships/hyperlink" Target="#Categorie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WorkSheet!A1"/><Relationship Id="rId1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WorkSheet!A1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WorkShee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41</xdr:col>
      <xdr:colOff>92841</xdr:colOff>
      <xdr:row>44</xdr:row>
      <xdr:rowOff>18022</xdr:rowOff>
    </xdr:from>
    <xdr:to>
      <xdr:col>44</xdr:col>
      <xdr:colOff>212216</xdr:colOff>
      <xdr:row>45</xdr:row>
      <xdr:rowOff>170599</xdr:rowOff>
    </xdr:to>
    <xdr:sp macro="" textlink="">
      <xdr:nvSpPr>
        <xdr:cNvPr id="9" name="Rectangle: Rounded Corners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2FFE8E-CE22-4EEE-E5EC-300E08265483}"/>
            </a:ext>
          </a:extLst>
        </xdr:cNvPr>
        <xdr:cNvSpPr>
          <a:spLocks noChangeAspect="1"/>
        </xdr:cNvSpPr>
      </xdr:nvSpPr>
      <xdr:spPr>
        <a:xfrm>
          <a:off x="9959172" y="7561710"/>
          <a:ext cx="711046" cy="386444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en-CA" sz="800">
              <a:solidFill>
                <a:sysClr val="windowText" lastClr="000000"/>
              </a:solidFill>
            </a:rPr>
            <a:t>Go To</a:t>
          </a:r>
          <a:r>
            <a:rPr lang="en-CA" sz="800" baseline="0">
              <a:solidFill>
                <a:sysClr val="windowText" lastClr="000000"/>
              </a:solidFill>
            </a:rPr>
            <a:t> Fishbone</a:t>
          </a:r>
          <a:endParaRPr lang="en-CA" sz="800">
            <a:solidFill>
              <a:sysClr val="windowText" lastClr="000000"/>
            </a:solidFill>
          </a:endParaRPr>
        </a:p>
      </xdr:txBody>
    </xdr:sp>
    <xdr:clientData fLocksWithSheet="0"/>
  </xdr:twoCellAnchor>
  <xdr:twoCellAnchor>
    <xdr:from>
      <xdr:col>27</xdr:col>
      <xdr:colOff>101097</xdr:colOff>
      <xdr:row>11</xdr:row>
      <xdr:rowOff>17806</xdr:rowOff>
    </xdr:from>
    <xdr:to>
      <xdr:col>48</xdr:col>
      <xdr:colOff>744</xdr:colOff>
      <xdr:row>43</xdr:row>
      <xdr:rowOff>2069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70C3D83E-07DB-6228-9336-EDDAB44C1C4C}"/>
            </a:ext>
          </a:extLst>
        </xdr:cNvPr>
        <xdr:cNvGrpSpPr/>
      </xdr:nvGrpSpPr>
      <xdr:grpSpPr>
        <a:xfrm>
          <a:off x="7355337" y="2355241"/>
          <a:ext cx="4018257" cy="5047753"/>
          <a:chOff x="6173029" y="1990308"/>
          <a:chExt cx="3882058" cy="4944303"/>
        </a:xfrm>
      </xdr:grpSpPr>
      <xdr:graphicFrame macro="">
        <xdr:nvGraphicFramePr>
          <xdr:cNvPr id="8" name="Chart 1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aphicFramePr>
            <a:graphicFrameLocks/>
          </xdr:cNvGraphicFramePr>
        </xdr:nvGraphicFramePr>
        <xdr:xfrm>
          <a:off x="6173029" y="1990308"/>
          <a:ext cx="3882058" cy="494430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BF61CEF4-54CA-A282-945C-39B2D4AD64AB}"/>
              </a:ext>
            </a:extLst>
          </xdr:cNvPr>
          <xdr:cNvSpPr/>
        </xdr:nvSpPr>
        <xdr:spPr>
          <a:xfrm>
            <a:off x="6793396" y="2327409"/>
            <a:ext cx="2567609" cy="273326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200">
                <a:solidFill>
                  <a:schemeClr val="tx1"/>
                </a:solidFill>
              </a:rPr>
              <a:t>Causes By Group</a:t>
            </a:r>
          </a:p>
        </xdr:txBody>
      </xdr:sp>
      <xdr:sp macro="" textlink="$B$6">
        <xdr:nvSpPr>
          <xdr:cNvPr id="3" name="Rectangle 2">
            <a:extLst>
              <a:ext uri="{FF2B5EF4-FFF2-40B4-BE49-F238E27FC236}">
                <a16:creationId xmlns:a16="http://schemas.microsoft.com/office/drawing/2014/main" id="{18DEECE1-AEAE-4142-B091-2D9DA19FBADC}"/>
              </a:ext>
            </a:extLst>
          </xdr:cNvPr>
          <xdr:cNvSpPr/>
        </xdr:nvSpPr>
        <xdr:spPr>
          <a:xfrm>
            <a:off x="6793396" y="2090526"/>
            <a:ext cx="2567609" cy="273327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FB99ED1E-199F-45BD-89D3-8E6972CEE110}" type="TxLink">
              <a:rPr lang="en-US" sz="1400" b="1" i="0" u="none" strike="noStrike">
                <a:solidFill>
                  <a:schemeClr val="tx1"/>
                </a:solidFill>
                <a:latin typeface="Arial"/>
                <a:cs typeface="Arial"/>
              </a:rPr>
              <a:pPr algn="ctr"/>
              <a:t>Process Pack 4</a:t>
            </a:fld>
            <a:endParaRPr lang="en-CA" sz="1400" b="1">
              <a:solidFill>
                <a:schemeClr val="tx1"/>
              </a:solidFill>
            </a:endParaRPr>
          </a:p>
        </xdr:txBody>
      </xdr:sp>
    </xdr:grpSp>
    <xdr:clientData/>
  </xdr:twoCellAnchor>
  <xdr:twoCellAnchor editAs="absolute">
    <xdr:from>
      <xdr:col>42</xdr:col>
      <xdr:colOff>1246</xdr:colOff>
      <xdr:row>70</xdr:row>
      <xdr:rowOff>18739</xdr:rowOff>
    </xdr:from>
    <xdr:to>
      <xdr:col>45</xdr:col>
      <xdr:colOff>19094</xdr:colOff>
      <xdr:row>71</xdr:row>
      <xdr:rowOff>174604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66D865-9AA0-4F16-A8F7-260BF4242FF0}"/>
            </a:ext>
          </a:extLst>
        </xdr:cNvPr>
        <xdr:cNvSpPr>
          <a:spLocks noChangeAspect="1"/>
        </xdr:cNvSpPr>
      </xdr:nvSpPr>
      <xdr:spPr>
        <a:xfrm>
          <a:off x="10041717" y="12735062"/>
          <a:ext cx="686391" cy="387043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en-CA" sz="800">
              <a:solidFill>
                <a:sysClr val="windowText" lastClr="000000"/>
              </a:solidFill>
            </a:rPr>
            <a:t>Go To</a:t>
          </a:r>
          <a:r>
            <a:rPr lang="en-CA" sz="800" baseline="0">
              <a:solidFill>
                <a:sysClr val="windowText" lastClr="000000"/>
              </a:solidFill>
            </a:rPr>
            <a:t> </a:t>
          </a:r>
          <a:br>
            <a:rPr lang="en-CA" sz="800" baseline="0">
              <a:solidFill>
                <a:sysClr val="windowText" lastClr="000000"/>
              </a:solidFill>
            </a:rPr>
          </a:br>
          <a:r>
            <a:rPr lang="en-CA" sz="800" baseline="0">
              <a:solidFill>
                <a:sysClr val="windowText" lastClr="000000"/>
              </a:solidFill>
            </a:rPr>
            <a:t>5 Whys</a:t>
          </a:r>
          <a:endParaRPr lang="en-CA" sz="800">
            <a:solidFill>
              <a:sysClr val="windowText" lastClr="000000"/>
            </a:solidFill>
          </a:endParaRPr>
        </a:p>
      </xdr:txBody>
    </xdr:sp>
    <xdr:clientData fLocksWithSheet="0"/>
  </xdr:twoCellAnchor>
  <xdr:twoCellAnchor editAs="absolute">
    <xdr:from>
      <xdr:col>10</xdr:col>
      <xdr:colOff>123120</xdr:colOff>
      <xdr:row>44</xdr:row>
      <xdr:rowOff>135886</xdr:rowOff>
    </xdr:from>
    <xdr:to>
      <xdr:col>12</xdr:col>
      <xdr:colOff>68272</xdr:colOff>
      <xdr:row>45</xdr:row>
      <xdr:rowOff>95423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F3AB8361-5D6C-4846-B076-0FBA9DADDE3E}"/>
            </a:ext>
          </a:extLst>
        </xdr:cNvPr>
        <xdr:cNvSpPr/>
      </xdr:nvSpPr>
      <xdr:spPr>
        <a:xfrm>
          <a:off x="2999670" y="7689211"/>
          <a:ext cx="354727" cy="20718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absolute">
    <xdr:from>
      <xdr:col>44</xdr:col>
      <xdr:colOff>97654</xdr:colOff>
      <xdr:row>6</xdr:row>
      <xdr:rowOff>129588</xdr:rowOff>
    </xdr:from>
    <xdr:to>
      <xdr:col>47</xdr:col>
      <xdr:colOff>209525</xdr:colOff>
      <xdr:row>8</xdr:row>
      <xdr:rowOff>130712</xdr:rowOff>
    </xdr:to>
    <xdr:sp macro="" textlink="">
      <xdr:nvSpPr>
        <xdr:cNvPr id="10" name="Rectangle: Rounded Corners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36C082-A827-46F0-82CF-50F2CDA9A5D1}"/>
            </a:ext>
          </a:extLst>
        </xdr:cNvPr>
        <xdr:cNvSpPr>
          <a:spLocks noChangeAspect="1"/>
        </xdr:cNvSpPr>
      </xdr:nvSpPr>
      <xdr:spPr>
        <a:xfrm>
          <a:off x="10555656" y="1488413"/>
          <a:ext cx="711161" cy="386607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en-CA" sz="800" b="1">
              <a:solidFill>
                <a:sysClr val="windowText" lastClr="000000"/>
              </a:solidFill>
            </a:rPr>
            <a:t>Edit</a:t>
          </a:r>
          <a:r>
            <a:rPr lang="en-CA" sz="800" b="1" baseline="0">
              <a:solidFill>
                <a:sysClr val="windowText" lastClr="000000"/>
              </a:solidFill>
            </a:rPr>
            <a:t> Category</a:t>
          </a:r>
          <a:endParaRPr lang="en-CA" sz="800" b="1">
            <a:solidFill>
              <a:sysClr val="windowText" lastClr="000000"/>
            </a:solidFill>
          </a:endParaRPr>
        </a:p>
      </xdr:txBody>
    </xdr:sp>
    <xdr:clientData fLocksWithSheet="0"/>
  </xdr:twoCellAnchor>
  <xdr:twoCellAnchor editAs="absolute">
    <xdr:from>
      <xdr:col>42</xdr:col>
      <xdr:colOff>1996</xdr:colOff>
      <xdr:row>86</xdr:row>
      <xdr:rowOff>35233</xdr:rowOff>
    </xdr:from>
    <xdr:to>
      <xdr:col>45</xdr:col>
      <xdr:colOff>22577</xdr:colOff>
      <xdr:row>87</xdr:row>
      <xdr:rowOff>170259</xdr:rowOff>
    </xdr:to>
    <xdr:sp macro="" textlink="">
      <xdr:nvSpPr>
        <xdr:cNvPr id="11" name="Rectangle: Rounded Corners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A3325AA-ECD9-4507-BE7E-8FC9DE3B79E8}"/>
            </a:ext>
          </a:extLst>
        </xdr:cNvPr>
        <xdr:cNvSpPr>
          <a:spLocks noChangeAspect="1"/>
        </xdr:cNvSpPr>
      </xdr:nvSpPr>
      <xdr:spPr>
        <a:xfrm>
          <a:off x="10042467" y="16324104"/>
          <a:ext cx="689124" cy="381443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en-CA" sz="800">
              <a:solidFill>
                <a:sysClr val="windowText" lastClr="000000"/>
              </a:solidFill>
            </a:rPr>
            <a:t>Go To</a:t>
          </a:r>
          <a:r>
            <a:rPr lang="en-CA" sz="800" baseline="0">
              <a:solidFill>
                <a:sysClr val="windowText" lastClr="000000"/>
              </a:solidFill>
            </a:rPr>
            <a:t> </a:t>
          </a:r>
          <a:br>
            <a:rPr lang="en-CA" sz="800" baseline="0">
              <a:solidFill>
                <a:sysClr val="windowText" lastClr="000000"/>
              </a:solidFill>
            </a:rPr>
          </a:br>
          <a:r>
            <a:rPr lang="en-CA" sz="800" baseline="0">
              <a:solidFill>
                <a:sysClr val="windowText" lastClr="000000"/>
              </a:solidFill>
            </a:rPr>
            <a:t>Action Plan</a:t>
          </a:r>
          <a:endParaRPr lang="en-CA" sz="800">
            <a:solidFill>
              <a:sysClr val="windowText" lastClr="000000"/>
            </a:solidFill>
          </a:endParaRPr>
        </a:p>
      </xdr:txBody>
    </xdr:sp>
    <xdr:clientData fLocksWithSheet="0"/>
  </xdr:twoCellAnchor>
  <xdr:twoCellAnchor editAs="oneCell">
    <xdr:from>
      <xdr:col>0</xdr:col>
      <xdr:colOff>263772</xdr:colOff>
      <xdr:row>0</xdr:row>
      <xdr:rowOff>0</xdr:rowOff>
    </xdr:from>
    <xdr:to>
      <xdr:col>1</xdr:col>
      <xdr:colOff>550559</xdr:colOff>
      <xdr:row>2</xdr:row>
      <xdr:rowOff>95249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FAA681-BFF3-4658-94F6-0A27902FA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72" y="0"/>
          <a:ext cx="569753" cy="7010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70704</xdr:colOff>
      <xdr:row>17</xdr:row>
      <xdr:rowOff>50878</xdr:rowOff>
    </xdr:from>
    <xdr:to>
      <xdr:col>82</xdr:col>
      <xdr:colOff>50893</xdr:colOff>
      <xdr:row>29</xdr:row>
      <xdr:rowOff>53667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D513686-B02A-A3DC-C946-DDFB140D7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585304" y="2908378"/>
          <a:ext cx="11212069" cy="2105909"/>
        </a:xfrm>
        <a:prstGeom prst="rect">
          <a:avLst/>
        </a:prstGeom>
      </xdr:spPr>
    </xdr:pic>
    <xdr:clientData/>
  </xdr:twoCellAnchor>
  <xdr:twoCellAnchor>
    <xdr:from>
      <xdr:col>25</xdr:col>
      <xdr:colOff>89647</xdr:colOff>
      <xdr:row>12</xdr:row>
      <xdr:rowOff>0</xdr:rowOff>
    </xdr:from>
    <xdr:to>
      <xdr:col>29</xdr:col>
      <xdr:colOff>38100</xdr:colOff>
      <xdr:row>23</xdr:row>
      <xdr:rowOff>9525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F048ECE9-8C17-6F4B-6388-735AC99D2F2D}"/>
            </a:ext>
          </a:extLst>
        </xdr:cNvPr>
        <xdr:cNvCxnSpPr/>
      </xdr:nvCxnSpPr>
      <xdr:spPr>
        <a:xfrm flipH="1" flipV="1">
          <a:off x="2599765" y="941294"/>
          <a:ext cx="575982" cy="1735231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76200</xdr:colOff>
      <xdr:row>12</xdr:row>
      <xdr:rowOff>0</xdr:rowOff>
    </xdr:from>
    <xdr:to>
      <xdr:col>44</xdr:col>
      <xdr:colOff>114300</xdr:colOff>
      <xdr:row>23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E84D6391-2820-4E8A-ADCA-5EB9A6EA8CCF}"/>
            </a:ext>
          </a:extLst>
        </xdr:cNvPr>
        <xdr:cNvCxnSpPr/>
      </xdr:nvCxnSpPr>
      <xdr:spPr>
        <a:xfrm flipH="1" flipV="1">
          <a:off x="6715125" y="914400"/>
          <a:ext cx="523875" cy="167640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95250</xdr:colOff>
      <xdr:row>11</xdr:row>
      <xdr:rowOff>142875</xdr:rowOff>
    </xdr:from>
    <xdr:to>
      <xdr:col>62</xdr:col>
      <xdr:colOff>85725</xdr:colOff>
      <xdr:row>22</xdr:row>
      <xdr:rowOff>133350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9C0F2DC-9D35-4C1F-9D1E-BA1E3928FBB7}"/>
            </a:ext>
          </a:extLst>
        </xdr:cNvPr>
        <xdr:cNvCxnSpPr/>
      </xdr:nvCxnSpPr>
      <xdr:spPr>
        <a:xfrm flipH="1" flipV="1">
          <a:off x="9486900" y="1990725"/>
          <a:ext cx="638175" cy="1857375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117230</xdr:colOff>
      <xdr:row>23</xdr:row>
      <xdr:rowOff>51288</xdr:rowOff>
    </xdr:from>
    <xdr:to>
      <xdr:col>29</xdr:col>
      <xdr:colOff>36635</xdr:colOff>
      <xdr:row>35</xdr:row>
      <xdr:rowOff>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A8558D6C-6891-45A4-8F91-A3FFA2481350}"/>
            </a:ext>
          </a:extLst>
        </xdr:cNvPr>
        <xdr:cNvCxnSpPr/>
      </xdr:nvCxnSpPr>
      <xdr:spPr>
        <a:xfrm flipH="1">
          <a:off x="4147038" y="2667000"/>
          <a:ext cx="564174" cy="1795096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94733</xdr:colOff>
      <xdr:row>23</xdr:row>
      <xdr:rowOff>95250</xdr:rowOff>
    </xdr:from>
    <xdr:to>
      <xdr:col>45</xdr:col>
      <xdr:colOff>19050</xdr:colOff>
      <xdr:row>35</xdr:row>
      <xdr:rowOff>8361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E09866EE-37EF-4F0D-A557-9D4AD9DDA448}"/>
            </a:ext>
          </a:extLst>
        </xdr:cNvPr>
        <xdr:cNvCxnSpPr/>
      </xdr:nvCxnSpPr>
      <xdr:spPr>
        <a:xfrm flipH="1">
          <a:off x="6733658" y="3981450"/>
          <a:ext cx="572017" cy="1970511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131884</xdr:colOff>
      <xdr:row>23</xdr:row>
      <xdr:rowOff>91965</xdr:rowOff>
    </xdr:from>
    <xdr:to>
      <xdr:col>62</xdr:col>
      <xdr:colOff>78827</xdr:colOff>
      <xdr:row>35</xdr:row>
      <xdr:rowOff>7327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75F2E3F5-1CA7-42D0-B3E3-78F078B1EC7A}"/>
            </a:ext>
          </a:extLst>
        </xdr:cNvPr>
        <xdr:cNvCxnSpPr/>
      </xdr:nvCxnSpPr>
      <xdr:spPr>
        <a:xfrm flipH="1">
          <a:off x="9656884" y="3967655"/>
          <a:ext cx="603840" cy="1964879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59121</xdr:colOff>
      <xdr:row>12</xdr:row>
      <xdr:rowOff>0</xdr:rowOff>
    </xdr:from>
    <xdr:to>
      <xdr:col>15</xdr:col>
      <xdr:colOff>103188</xdr:colOff>
      <xdr:row>18</xdr:row>
      <xdr:rowOff>15875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9B9EF114-2854-4143-9909-DB04869C1541}"/>
            </a:ext>
          </a:extLst>
        </xdr:cNvPr>
        <xdr:cNvCxnSpPr/>
      </xdr:nvCxnSpPr>
      <xdr:spPr>
        <a:xfrm flipH="1" flipV="1">
          <a:off x="1537138" y="1996966"/>
          <a:ext cx="1029412" cy="1040633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77231</xdr:colOff>
      <xdr:row>28</xdr:row>
      <xdr:rowOff>151086</xdr:rowOff>
    </xdr:from>
    <xdr:to>
      <xdr:col>16</xdr:col>
      <xdr:colOff>13138</xdr:colOff>
      <xdr:row>35</xdr:row>
      <xdr:rowOff>1591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3A728A77-F913-4FF7-96CF-732343F8F657}"/>
            </a:ext>
          </a:extLst>
        </xdr:cNvPr>
        <xdr:cNvCxnSpPr/>
      </xdr:nvCxnSpPr>
      <xdr:spPr>
        <a:xfrm flipV="1">
          <a:off x="1555248" y="4880741"/>
          <a:ext cx="1085476" cy="1046057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22738</xdr:colOff>
      <xdr:row>3</xdr:row>
      <xdr:rowOff>110144</xdr:rowOff>
    </xdr:from>
    <xdr:to>
      <xdr:col>79</xdr:col>
      <xdr:colOff>15339</xdr:colOff>
      <xdr:row>5</xdr:row>
      <xdr:rowOff>118461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9CDAA616-2F86-F588-739F-08ADCED31971}"/>
            </a:ext>
          </a:extLst>
        </xdr:cNvPr>
        <xdr:cNvSpPr/>
      </xdr:nvSpPr>
      <xdr:spPr>
        <a:xfrm>
          <a:off x="12461267" y="580791"/>
          <a:ext cx="833043" cy="43414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 fLocksWithSheet="0"/>
  </xdr:twoCellAnchor>
  <xdr:twoCellAnchor>
    <xdr:from>
      <xdr:col>76</xdr:col>
      <xdr:colOff>134585</xdr:colOff>
      <xdr:row>5</xdr:row>
      <xdr:rowOff>206189</xdr:rowOff>
    </xdr:from>
    <xdr:to>
      <xdr:col>85</xdr:col>
      <xdr:colOff>25152</xdr:colOff>
      <xdr:row>8</xdr:row>
      <xdr:rowOff>60924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4F4D5B13-F1FB-4A55-9219-E52A7D3F7EF5}"/>
            </a:ext>
          </a:extLst>
        </xdr:cNvPr>
        <xdr:cNvSpPr/>
      </xdr:nvSpPr>
      <xdr:spPr>
        <a:xfrm>
          <a:off x="12909291" y="1102660"/>
          <a:ext cx="1403361" cy="459852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 fLocksWithSheet="0"/>
  </xdr:twoCellAnchor>
  <xdr:twoCellAnchor>
    <xdr:from>
      <xdr:col>54</xdr:col>
      <xdr:colOff>10197</xdr:colOff>
      <xdr:row>13</xdr:row>
      <xdr:rowOff>54910</xdr:rowOff>
    </xdr:from>
    <xdr:to>
      <xdr:col>60</xdr:col>
      <xdr:colOff>1794</xdr:colOff>
      <xdr:row>15</xdr:row>
      <xdr:rowOff>127522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C037FD14-6359-430C-8DCD-04AB84B75D0A}"/>
            </a:ext>
          </a:extLst>
        </xdr:cNvPr>
        <xdr:cNvSpPr/>
      </xdr:nvSpPr>
      <xdr:spPr>
        <a:xfrm>
          <a:off x="9086962" y="2240057"/>
          <a:ext cx="1000126" cy="40878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 fLocksWithSheet="0"/>
  </xdr:twoCellAnchor>
  <xdr:twoCellAnchor>
    <xdr:from>
      <xdr:col>16</xdr:col>
      <xdr:colOff>133350</xdr:colOff>
      <xdr:row>18</xdr:row>
      <xdr:rowOff>72390</xdr:rowOff>
    </xdr:from>
    <xdr:to>
      <xdr:col>27</xdr:col>
      <xdr:colOff>44824</xdr:colOff>
      <xdr:row>21</xdr:row>
      <xdr:rowOff>2129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84C34E40-E152-4259-990D-5920A3E7A371}"/>
            </a:ext>
          </a:extLst>
        </xdr:cNvPr>
        <xdr:cNvSpPr/>
      </xdr:nvSpPr>
      <xdr:spPr>
        <a:xfrm>
          <a:off x="2876550" y="3072765"/>
          <a:ext cx="1797424" cy="44408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 fLocksWithSheet="0"/>
  </xdr:twoCellAnchor>
  <xdr:twoCellAnchor>
    <xdr:from>
      <xdr:col>77</xdr:col>
      <xdr:colOff>147918</xdr:colOff>
      <xdr:row>5</xdr:row>
      <xdr:rowOff>50301</xdr:rowOff>
    </xdr:from>
    <xdr:to>
      <xdr:col>81</xdr:col>
      <xdr:colOff>142564</xdr:colOff>
      <xdr:row>6</xdr:row>
      <xdr:rowOff>143435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4069C9A3-C2D2-4DEB-A5FF-8C3740982454}"/>
            </a:ext>
          </a:extLst>
        </xdr:cNvPr>
        <xdr:cNvSpPr/>
      </xdr:nvSpPr>
      <xdr:spPr>
        <a:xfrm>
          <a:off x="13263283" y="928842"/>
          <a:ext cx="675963" cy="3620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 fLocksWithSheet="0"/>
  </xdr:twoCellAnchor>
  <xdr:twoCellAnchor>
    <xdr:from>
      <xdr:col>79</xdr:col>
      <xdr:colOff>22411</xdr:colOff>
      <xdr:row>0</xdr:row>
      <xdr:rowOff>56030</xdr:rowOff>
    </xdr:from>
    <xdr:to>
      <xdr:col>83</xdr:col>
      <xdr:colOff>97883</xdr:colOff>
      <xdr:row>2</xdr:row>
      <xdr:rowOff>127708</xdr:rowOff>
    </xdr:to>
    <xdr:sp macro="" textlink="">
      <xdr:nvSpPr>
        <xdr:cNvPr id="35" name="Rectangle: Rounded Corners 3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79D310-FC58-4871-A088-5E362B325671}"/>
            </a:ext>
          </a:extLst>
        </xdr:cNvPr>
        <xdr:cNvSpPr/>
      </xdr:nvSpPr>
      <xdr:spPr>
        <a:xfrm>
          <a:off x="13301382" y="56030"/>
          <a:ext cx="747825" cy="385443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en-CA" sz="800" b="1">
              <a:solidFill>
                <a:sysClr val="windowText" lastClr="000000"/>
              </a:solidFill>
            </a:rPr>
            <a:t>BacK</a:t>
          </a:r>
          <a:r>
            <a:rPr lang="en-CA" sz="800" b="1" baseline="0">
              <a:solidFill>
                <a:sysClr val="windowText" lastClr="000000"/>
              </a:solidFill>
            </a:rPr>
            <a:t> to Worksheet</a:t>
          </a:r>
          <a:endParaRPr lang="en-CA" sz="8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61277</xdr:colOff>
      <xdr:row>4</xdr:row>
      <xdr:rowOff>91439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1A692E-A571-46B4-AC37-5D532AA95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2265" cy="7010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149680</xdr:colOff>
      <xdr:row>11</xdr:row>
      <xdr:rowOff>549729</xdr:rowOff>
    </xdr:from>
    <xdr:to>
      <xdr:col>19</xdr:col>
      <xdr:colOff>571501</xdr:colOff>
      <xdr:row>12</xdr:row>
      <xdr:rowOff>231322</xdr:rowOff>
    </xdr:to>
    <xdr:sp macro="" textlink="">
      <xdr:nvSpPr>
        <xdr:cNvPr id="3" name="Arrow: Bent 2">
          <a:extLst>
            <a:ext uri="{FF2B5EF4-FFF2-40B4-BE49-F238E27FC236}">
              <a16:creationId xmlns:a16="http://schemas.microsoft.com/office/drawing/2014/main" id="{E887452C-1EF8-32FA-8C42-E6265104CF9B}"/>
            </a:ext>
          </a:extLst>
        </xdr:cNvPr>
        <xdr:cNvSpPr/>
      </xdr:nvSpPr>
      <xdr:spPr>
        <a:xfrm rot="10800000" flipV="1">
          <a:off x="15738023" y="2694215"/>
          <a:ext cx="421821" cy="258536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23</xdr:col>
      <xdr:colOff>443989</xdr:colOff>
      <xdr:row>42</xdr:row>
      <xdr:rowOff>312099</xdr:rowOff>
    </xdr:from>
    <xdr:to>
      <xdr:col>24</xdr:col>
      <xdr:colOff>854412</xdr:colOff>
      <xdr:row>44</xdr:row>
      <xdr:rowOff>223184</xdr:rowOff>
    </xdr:to>
    <xdr:sp macro="" textlink="">
      <xdr:nvSpPr>
        <xdr:cNvPr id="7" name="Rectangle: Rounded Corner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7B518B-1B27-4E9D-97E8-BA98AEC70D9E}"/>
            </a:ext>
          </a:extLst>
        </xdr:cNvPr>
        <xdr:cNvSpPr>
          <a:spLocks noChangeAspect="1"/>
        </xdr:cNvSpPr>
      </xdr:nvSpPr>
      <xdr:spPr>
        <a:xfrm>
          <a:off x="19736444" y="16695099"/>
          <a:ext cx="1276332" cy="707721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en-CA" sz="1400" baseline="0">
              <a:solidFill>
                <a:sysClr val="windowText" lastClr="000000"/>
              </a:solidFill>
            </a:rPr>
            <a:t>Back to Worksheet</a:t>
          </a:r>
          <a:endParaRPr lang="en-CA" sz="1400">
            <a:solidFill>
              <a:sysClr val="windowText" lastClr="000000"/>
            </a:solidFill>
          </a:endParaRPr>
        </a:p>
      </xdr:txBody>
    </xdr:sp>
    <xdr:clientData fLocksWithSheet="0"/>
  </xdr:twoCellAnchor>
  <xdr:twoCellAnchor>
    <xdr:from>
      <xdr:col>5</xdr:col>
      <xdr:colOff>775607</xdr:colOff>
      <xdr:row>7</xdr:row>
      <xdr:rowOff>244929</xdr:rowOff>
    </xdr:from>
    <xdr:to>
      <xdr:col>10</xdr:col>
      <xdr:colOff>0</xdr:colOff>
      <xdr:row>7</xdr:row>
      <xdr:rowOff>693965</xdr:rowOff>
    </xdr:to>
    <xdr:sp macro="" textlink="">
      <xdr:nvSpPr>
        <xdr:cNvPr id="8" name="Arrow: Bent 7">
          <a:extLst>
            <a:ext uri="{FF2B5EF4-FFF2-40B4-BE49-F238E27FC236}">
              <a16:creationId xmlns:a16="http://schemas.microsoft.com/office/drawing/2014/main" id="{D61092B6-3D14-45C4-9E50-8A00CA8EDE00}"/>
            </a:ext>
          </a:extLst>
        </xdr:cNvPr>
        <xdr:cNvSpPr/>
      </xdr:nvSpPr>
      <xdr:spPr>
        <a:xfrm rot="10800000" flipH="1" flipV="1">
          <a:off x="4095750" y="952500"/>
          <a:ext cx="3374571" cy="449036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149680</xdr:colOff>
      <xdr:row>13</xdr:row>
      <xdr:rowOff>549729</xdr:rowOff>
    </xdr:from>
    <xdr:to>
      <xdr:col>20</xdr:col>
      <xdr:colOff>571501</xdr:colOff>
      <xdr:row>14</xdr:row>
      <xdr:rowOff>231322</xdr:rowOff>
    </xdr:to>
    <xdr:sp macro="" textlink="">
      <xdr:nvSpPr>
        <xdr:cNvPr id="9" name="Arrow: Bent 8">
          <a:extLst>
            <a:ext uri="{FF2B5EF4-FFF2-40B4-BE49-F238E27FC236}">
              <a16:creationId xmlns:a16="http://schemas.microsoft.com/office/drawing/2014/main" id="{D85C5D6C-3CD2-41D5-9A5F-9BD0DB256DCD}"/>
            </a:ext>
          </a:extLst>
        </xdr:cNvPr>
        <xdr:cNvSpPr/>
      </xdr:nvSpPr>
      <xdr:spPr>
        <a:xfrm rot="10800000" flipV="1">
          <a:off x="15738023" y="2694215"/>
          <a:ext cx="421821" cy="258536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149680</xdr:colOff>
      <xdr:row>15</xdr:row>
      <xdr:rowOff>549729</xdr:rowOff>
    </xdr:from>
    <xdr:to>
      <xdr:col>21</xdr:col>
      <xdr:colOff>571501</xdr:colOff>
      <xdr:row>16</xdr:row>
      <xdr:rowOff>231322</xdr:rowOff>
    </xdr:to>
    <xdr:sp macro="" textlink="">
      <xdr:nvSpPr>
        <xdr:cNvPr id="10" name="Arrow: Bent 9">
          <a:extLst>
            <a:ext uri="{FF2B5EF4-FFF2-40B4-BE49-F238E27FC236}">
              <a16:creationId xmlns:a16="http://schemas.microsoft.com/office/drawing/2014/main" id="{A574A41B-F9E8-48F2-BC40-0470A117067A}"/>
            </a:ext>
          </a:extLst>
        </xdr:cNvPr>
        <xdr:cNvSpPr/>
      </xdr:nvSpPr>
      <xdr:spPr>
        <a:xfrm rot="10800000" flipV="1">
          <a:off x="15738023" y="2694215"/>
          <a:ext cx="421821" cy="258536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149680</xdr:colOff>
      <xdr:row>17</xdr:row>
      <xdr:rowOff>549729</xdr:rowOff>
    </xdr:from>
    <xdr:to>
      <xdr:col>22</xdr:col>
      <xdr:colOff>571501</xdr:colOff>
      <xdr:row>18</xdr:row>
      <xdr:rowOff>231322</xdr:rowOff>
    </xdr:to>
    <xdr:sp macro="" textlink="">
      <xdr:nvSpPr>
        <xdr:cNvPr id="11" name="Arrow: Bent 10">
          <a:extLst>
            <a:ext uri="{FF2B5EF4-FFF2-40B4-BE49-F238E27FC236}">
              <a16:creationId xmlns:a16="http://schemas.microsoft.com/office/drawing/2014/main" id="{9563B269-D211-46D1-B603-2139DA35A741}"/>
            </a:ext>
          </a:extLst>
        </xdr:cNvPr>
        <xdr:cNvSpPr/>
      </xdr:nvSpPr>
      <xdr:spPr>
        <a:xfrm rot="10800000" flipV="1">
          <a:off x="15738023" y="2694215"/>
          <a:ext cx="421821" cy="258536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536863</xdr:colOff>
      <xdr:row>0</xdr:row>
      <xdr:rowOff>155863</xdr:rowOff>
    </xdr:from>
    <xdr:to>
      <xdr:col>0</xdr:col>
      <xdr:colOff>1085260</xdr:colOff>
      <xdr:row>3</xdr:row>
      <xdr:rowOff>97418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50144F-6303-4919-A128-FD4E39B00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3" y="155863"/>
          <a:ext cx="559827" cy="7265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414198</xdr:colOff>
      <xdr:row>0</xdr:row>
      <xdr:rowOff>123828</xdr:rowOff>
    </xdr:from>
    <xdr:to>
      <xdr:col>3</xdr:col>
      <xdr:colOff>970215</xdr:colOff>
      <xdr:row>3</xdr:row>
      <xdr:rowOff>98757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5AEA0A-ED5A-4F82-8393-8E54A2C0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269" y="123828"/>
          <a:ext cx="571257" cy="7018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136331</xdr:colOff>
      <xdr:row>0</xdr:row>
      <xdr:rowOff>169463</xdr:rowOff>
    </xdr:from>
    <xdr:to>
      <xdr:col>5</xdr:col>
      <xdr:colOff>841237</xdr:colOff>
      <xdr:row>2</xdr:row>
      <xdr:rowOff>155436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2AE703-8342-4CFC-90BD-E4B83EAB7A17}"/>
            </a:ext>
          </a:extLst>
        </xdr:cNvPr>
        <xdr:cNvSpPr>
          <a:spLocks noChangeAspect="1"/>
        </xdr:cNvSpPr>
      </xdr:nvSpPr>
      <xdr:spPr>
        <a:xfrm>
          <a:off x="4489173" y="165653"/>
          <a:ext cx="708716" cy="38734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lang="en-CA" sz="800" baseline="0">
              <a:solidFill>
                <a:sysClr val="windowText" lastClr="000000"/>
              </a:solidFill>
            </a:rPr>
            <a:t>Back to Worksheet</a:t>
          </a:r>
          <a:endParaRPr lang="en-CA" sz="800">
            <a:solidFill>
              <a:sysClr val="windowText" lastClr="000000"/>
            </a:solidFill>
          </a:endParaRPr>
        </a:p>
      </xdr:txBody>
    </xdr: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resunfarms.sharepoint.com/Users/Robert/AppData/Local/Microsoft/Windows/Temporary%20Internet%20Files/Content.Outlook/GD91EPQ6/Lean6%20-%20Cop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resunfarms.sharepoint.com/Users/JM/AppData/Local/Temp/Temp1_lean6.zip/lean6%20(Excel%202007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anaya\Pure%20Sunfarms\H.E.A.R.T%20-%20H.E.A.R.T\025_SWAT%20Team\CI%20Tools\CI%20Templates\Action%20and%20Implementation%20Plan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nMap"/>
      <sheetName val="Lean6"/>
      <sheetName val="Mail Text"/>
      <sheetName val="Input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nMap"/>
      <sheetName val="Mail Text"/>
      <sheetName val="Input"/>
    </sheetNames>
    <sheetDataSet>
      <sheetData sheetId="0" refreshError="1"/>
      <sheetData sheetId="1" refreshError="1"/>
      <sheetData sheetId="2" refreshError="1">
        <row r="16">
          <cell r="A16" t="str">
            <v>Lean6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Pla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6"/>
  <sheetViews>
    <sheetView showGridLines="0" showRowColHeaders="0" tabSelected="1" zoomScaleNormal="100" zoomScalePageLayoutView="150" workbookViewId="0">
      <selection activeCell="AK6" sqref="AK6:AR6"/>
    </sheetView>
  </sheetViews>
  <sheetFormatPr defaultColWidth="2.44140625" defaultRowHeight="12" customHeight="1" x14ac:dyDescent="0.25"/>
  <cols>
    <col min="1" max="1" width="3.88671875" style="2" bestFit="1" customWidth="1"/>
    <col min="2" max="2" width="18" style="2" customWidth="1"/>
    <col min="3" max="10" width="2.44140625" style="2"/>
    <col min="11" max="11" width="3" style="2" customWidth="1"/>
    <col min="12" max="12" width="2.88671875" style="2" customWidth="1"/>
    <col min="13" max="13" width="4.44140625" style="2" customWidth="1"/>
    <col min="14" max="14" width="18" style="2" customWidth="1"/>
    <col min="15" max="22" width="2.44140625" style="2"/>
    <col min="23" max="23" width="3" style="2" customWidth="1"/>
    <col min="24" max="24" width="2.88671875" style="2" customWidth="1"/>
    <col min="25" max="25" width="4.44140625" style="2" customWidth="1"/>
    <col min="26" max="28" width="2.44140625" style="2"/>
    <col min="29" max="29" width="2.6640625" style="2" bestFit="1" customWidth="1"/>
    <col min="30" max="37" width="2.44140625" style="2"/>
    <col min="38" max="38" width="6.109375" style="2" bestFit="1" customWidth="1"/>
    <col min="39" max="42" width="2.44140625" style="2"/>
    <col min="43" max="43" width="2.77734375" style="2" customWidth="1"/>
    <col min="44" max="44" width="3.44140625" style="2" bestFit="1" customWidth="1"/>
    <col min="45" max="45" width="3.6640625" style="2" customWidth="1"/>
    <col min="46" max="47" width="2.44140625" style="2"/>
    <col min="48" max="48" width="3.88671875" style="2" customWidth="1"/>
    <col min="49" max="16384" width="2.44140625" style="2"/>
  </cols>
  <sheetData>
    <row r="1" spans="2:48" ht="12" customHeight="1" x14ac:dyDescent="0.25">
      <c r="B1" s="238" t="s">
        <v>132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4" t="s">
        <v>28</v>
      </c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5"/>
    </row>
    <row r="2" spans="2:48" ht="36" customHeight="1" x14ac:dyDescent="0.25"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7"/>
    </row>
    <row r="3" spans="2:48" s="10" customFormat="1" ht="9.75" customHeight="1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</row>
    <row r="4" spans="2:48" ht="17.399999999999999" x14ac:dyDescent="0.25">
      <c r="B4" s="19" t="s">
        <v>37</v>
      </c>
      <c r="C4" s="129" t="s">
        <v>91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30"/>
    </row>
    <row r="5" spans="2:48" ht="15.6" x14ac:dyDescent="0.3">
      <c r="B5" s="115" t="s">
        <v>1</v>
      </c>
      <c r="C5" s="116"/>
      <c r="D5" s="116"/>
      <c r="E5" s="116"/>
      <c r="F5" s="116"/>
      <c r="G5" s="116"/>
      <c r="H5" s="116"/>
      <c r="I5" s="116"/>
      <c r="J5" s="116"/>
      <c r="K5" s="116"/>
      <c r="L5" s="117"/>
      <c r="M5" s="85"/>
      <c r="N5" s="134" t="s">
        <v>4</v>
      </c>
      <c r="O5" s="134"/>
      <c r="P5" s="134"/>
      <c r="Q5" s="134"/>
      <c r="R5" s="134"/>
      <c r="S5" s="134"/>
      <c r="T5" s="134"/>
      <c r="U5" s="134"/>
      <c r="V5" s="134"/>
      <c r="W5" s="134"/>
      <c r="X5" s="135"/>
      <c r="Y5" s="86"/>
      <c r="Z5" s="108" t="s">
        <v>5</v>
      </c>
      <c r="AA5" s="108"/>
      <c r="AB5" s="108"/>
      <c r="AC5" s="108"/>
      <c r="AD5" s="108"/>
      <c r="AE5" s="108"/>
      <c r="AF5" s="108"/>
      <c r="AG5" s="136"/>
      <c r="AH5" s="136"/>
      <c r="AI5" s="136"/>
      <c r="AJ5" s="136"/>
      <c r="AK5" s="131" t="s">
        <v>54</v>
      </c>
      <c r="AL5" s="131"/>
      <c r="AM5" s="131"/>
      <c r="AN5" s="131"/>
      <c r="AO5" s="131"/>
      <c r="AP5" s="131"/>
      <c r="AQ5" s="132"/>
      <c r="AR5" s="132"/>
      <c r="AS5" s="108" t="s">
        <v>0</v>
      </c>
      <c r="AT5" s="108"/>
      <c r="AU5" s="108"/>
      <c r="AV5" s="109"/>
    </row>
    <row r="6" spans="2:48" s="38" customFormat="1" ht="16.5" customHeight="1" x14ac:dyDescent="0.3">
      <c r="B6" s="150" t="s">
        <v>32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2"/>
      <c r="N6" s="153" t="s">
        <v>33</v>
      </c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2"/>
      <c r="Z6" s="113" t="s">
        <v>90</v>
      </c>
      <c r="AA6" s="113"/>
      <c r="AB6" s="113"/>
      <c r="AC6" s="113"/>
      <c r="AD6" s="113"/>
      <c r="AE6" s="113"/>
      <c r="AF6" s="113"/>
      <c r="AG6" s="114"/>
      <c r="AH6" s="114"/>
      <c r="AI6" s="114"/>
      <c r="AJ6" s="114"/>
      <c r="AK6" s="133" t="s">
        <v>6</v>
      </c>
      <c r="AL6" s="133"/>
      <c r="AM6" s="133"/>
      <c r="AN6" s="133"/>
      <c r="AO6" s="133"/>
      <c r="AP6" s="133"/>
      <c r="AQ6" s="133"/>
      <c r="AR6" s="133"/>
      <c r="AS6" s="110">
        <v>44754</v>
      </c>
      <c r="AT6" s="111"/>
      <c r="AU6" s="111"/>
      <c r="AV6" s="112"/>
    </row>
    <row r="7" spans="2:48" ht="15.6" x14ac:dyDescent="0.3">
      <c r="B7" s="165" t="s">
        <v>40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4" t="str">
        <f>IF(AK6="Other:",Categories!F5,"")</f>
        <v/>
      </c>
      <c r="AL7" s="164"/>
      <c r="AM7" s="164"/>
      <c r="AN7" s="164"/>
      <c r="AO7" s="164"/>
      <c r="AP7" s="164"/>
      <c r="AQ7" s="164"/>
      <c r="AR7" s="164"/>
      <c r="AS7" s="1"/>
      <c r="AT7" s="1"/>
      <c r="AU7" s="1"/>
      <c r="AV7" s="18"/>
    </row>
    <row r="8" spans="2:48" ht="15" x14ac:dyDescent="0.25">
      <c r="B8" s="160" t="s">
        <v>104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24"/>
      <c r="AT8" s="24"/>
      <c r="AU8" s="24"/>
      <c r="AV8" s="25"/>
    </row>
    <row r="9" spans="2:48" ht="15" x14ac:dyDescent="0.25">
      <c r="B9" s="162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26"/>
      <c r="AT9" s="26"/>
      <c r="AU9" s="26"/>
      <c r="AV9" s="27"/>
    </row>
    <row r="10" spans="2:48" ht="12" customHeight="1" thickBot="1" x14ac:dyDescent="0.3"/>
    <row r="11" spans="2:48" ht="18.75" customHeight="1" thickBot="1" x14ac:dyDescent="0.35">
      <c r="B11" s="316" t="s">
        <v>38</v>
      </c>
      <c r="C11" s="317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8"/>
      <c r="W11" s="321">
        <f>SUM(K13:L19,K21:L27,K37:L43,W13:X19,W21:X27,W37:X43,K29:L35,W29:X35)</f>
        <v>407</v>
      </c>
      <c r="X11" s="322"/>
      <c r="Y11" s="323"/>
      <c r="AB11" s="316" t="s">
        <v>27</v>
      </c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317"/>
      <c r="AO11" s="317"/>
      <c r="AP11" s="317"/>
      <c r="AQ11" s="317"/>
      <c r="AR11" s="317"/>
      <c r="AS11" s="317"/>
      <c r="AT11" s="317"/>
      <c r="AU11" s="317"/>
      <c r="AV11" s="318"/>
    </row>
    <row r="12" spans="2:48" ht="15.6" x14ac:dyDescent="0.3">
      <c r="B12" s="319" t="str">
        <f>HLOOKUP($AK$6,Categories!$C$7:$F$14,2,FALSE)</f>
        <v>Machine</v>
      </c>
      <c r="C12" s="320"/>
      <c r="D12" s="320"/>
      <c r="E12" s="320"/>
      <c r="F12" s="320"/>
      <c r="G12" s="320"/>
      <c r="H12" s="320"/>
      <c r="I12" s="320"/>
      <c r="J12" s="320"/>
      <c r="K12" s="148">
        <f>SUM(K13:L19)/W11</f>
        <v>0.27764127764127766</v>
      </c>
      <c r="L12" s="148"/>
      <c r="M12" s="149"/>
      <c r="N12" s="319" t="str">
        <f>HLOOKUP($AK$6,Categories!$C$7:$F$14,3,FALSE)</f>
        <v>Methods</v>
      </c>
      <c r="O12" s="320"/>
      <c r="P12" s="320"/>
      <c r="Q12" s="320"/>
      <c r="R12" s="320"/>
      <c r="S12" s="320"/>
      <c r="T12" s="320"/>
      <c r="U12" s="320"/>
      <c r="V12" s="320"/>
      <c r="W12" s="148">
        <f>SUM(W13:X19)/$W$11</f>
        <v>4.4226044226044224E-2</v>
      </c>
      <c r="X12" s="148"/>
      <c r="Y12" s="149"/>
      <c r="AB12" s="6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7"/>
    </row>
    <row r="13" spans="2:48" ht="12" customHeight="1" x14ac:dyDescent="0.25">
      <c r="B13" s="124" t="s">
        <v>92</v>
      </c>
      <c r="C13" s="125"/>
      <c r="D13" s="125"/>
      <c r="E13" s="125"/>
      <c r="F13" s="125"/>
      <c r="G13" s="125"/>
      <c r="H13" s="125"/>
      <c r="I13" s="125"/>
      <c r="J13" s="125"/>
      <c r="K13" s="103">
        <v>23</v>
      </c>
      <c r="L13" s="104"/>
      <c r="M13" s="87">
        <f>IF(K13=0,"",($AQ$13*K13)/$AQ$14)</f>
        <v>0.20353982300884957</v>
      </c>
      <c r="N13" s="125" t="s">
        <v>99</v>
      </c>
      <c r="O13" s="125"/>
      <c r="P13" s="125"/>
      <c r="Q13" s="125"/>
      <c r="R13" s="125"/>
      <c r="S13" s="125"/>
      <c r="T13" s="125"/>
      <c r="U13" s="125"/>
      <c r="V13" s="128"/>
      <c r="W13" s="103">
        <v>6</v>
      </c>
      <c r="X13" s="104"/>
      <c r="Y13" s="87">
        <f>IF(W13=0,"",($AQ$13*W13)/$AQ$15)</f>
        <v>0.33333333333333331</v>
      </c>
      <c r="AB13" s="6"/>
      <c r="AC13" s="20" t="s">
        <v>3</v>
      </c>
      <c r="AD13" s="21"/>
      <c r="AE13" s="21"/>
      <c r="AF13" s="21"/>
      <c r="AG13" s="21"/>
      <c r="AH13" s="21"/>
      <c r="AI13" s="21"/>
      <c r="AJ13" s="21"/>
      <c r="AK13" s="21"/>
      <c r="AL13" s="22" t="s">
        <v>2</v>
      </c>
      <c r="AM13" s="23"/>
      <c r="AN13" s="1"/>
      <c r="AO13" s="1"/>
      <c r="AP13" s="1"/>
      <c r="AQ13" s="167">
        <v>1</v>
      </c>
      <c r="AR13" s="167"/>
      <c r="AS13" s="1"/>
      <c r="AT13" s="1"/>
      <c r="AU13" s="1"/>
      <c r="AV13" s="7"/>
    </row>
    <row r="14" spans="2:48" ht="12" customHeight="1" x14ac:dyDescent="0.25">
      <c r="B14" s="105" t="s">
        <v>93</v>
      </c>
      <c r="C14" s="106"/>
      <c r="D14" s="106"/>
      <c r="E14" s="106"/>
      <c r="F14" s="106"/>
      <c r="G14" s="106"/>
      <c r="H14" s="106"/>
      <c r="I14" s="106"/>
      <c r="J14" s="106"/>
      <c r="K14" s="99">
        <v>34</v>
      </c>
      <c r="L14" s="100"/>
      <c r="M14" s="88">
        <f>IF(K14=0,"",($AQ$13*K14)/$AQ$14)</f>
        <v>0.30088495575221241</v>
      </c>
      <c r="N14" s="106" t="s">
        <v>95</v>
      </c>
      <c r="O14" s="106"/>
      <c r="P14" s="106"/>
      <c r="Q14" s="106"/>
      <c r="R14" s="106"/>
      <c r="S14" s="106"/>
      <c r="T14" s="106"/>
      <c r="U14" s="106"/>
      <c r="V14" s="107"/>
      <c r="W14" s="99">
        <v>12</v>
      </c>
      <c r="X14" s="100"/>
      <c r="Y14" s="88">
        <f>IF(W14=0,"",($AQ$13*W14)/$AQ$14)</f>
        <v>0.10619469026548672</v>
      </c>
      <c r="AB14" s="6"/>
      <c r="AC14" s="20" t="str">
        <f>B12</f>
        <v>Machine</v>
      </c>
      <c r="AD14" s="21"/>
      <c r="AE14" s="21"/>
      <c r="AF14" s="21"/>
      <c r="AG14" s="21"/>
      <c r="AH14" s="21"/>
      <c r="AI14" s="21"/>
      <c r="AJ14" s="21"/>
      <c r="AK14" s="21"/>
      <c r="AL14" s="22">
        <f>K12</f>
        <v>0.27764127764127766</v>
      </c>
      <c r="AM14" s="23"/>
      <c r="AN14" s="1"/>
      <c r="AO14" s="1"/>
      <c r="AP14" s="1"/>
      <c r="AQ14" s="83">
        <f>SUM(K13:L19)</f>
        <v>113</v>
      </c>
      <c r="AR14" s="83"/>
      <c r="AS14" s="83"/>
      <c r="AT14" s="83"/>
      <c r="AU14" s="83"/>
      <c r="AV14" s="7"/>
    </row>
    <row r="15" spans="2:48" ht="12" customHeight="1" x14ac:dyDescent="0.25">
      <c r="B15" s="105" t="s">
        <v>94</v>
      </c>
      <c r="C15" s="106"/>
      <c r="D15" s="106"/>
      <c r="E15" s="106"/>
      <c r="F15" s="106"/>
      <c r="G15" s="106"/>
      <c r="H15" s="106"/>
      <c r="I15" s="106"/>
      <c r="J15" s="106"/>
      <c r="K15" s="99">
        <v>56</v>
      </c>
      <c r="L15" s="100"/>
      <c r="M15" s="88">
        <f>IF(K15=0,"",($AQ$13*K15)/$AQ$14)</f>
        <v>0.49557522123893805</v>
      </c>
      <c r="N15" s="106"/>
      <c r="O15" s="106"/>
      <c r="P15" s="106"/>
      <c r="Q15" s="106"/>
      <c r="R15" s="106"/>
      <c r="S15" s="106"/>
      <c r="T15" s="106"/>
      <c r="U15" s="106"/>
      <c r="V15" s="107"/>
      <c r="W15" s="99"/>
      <c r="X15" s="100"/>
      <c r="Y15" s="88" t="str">
        <f t="shared" ref="Y15:Y19" si="0">IF(W15=0,"",($AQ$13*W15)/$AQ$14)</f>
        <v/>
      </c>
      <c r="AB15" s="6"/>
      <c r="AC15" s="20" t="str">
        <f>N12</f>
        <v>Methods</v>
      </c>
      <c r="AD15" s="21"/>
      <c r="AE15" s="21"/>
      <c r="AF15" s="21"/>
      <c r="AG15" s="21"/>
      <c r="AH15" s="21"/>
      <c r="AI15" s="21"/>
      <c r="AJ15" s="21"/>
      <c r="AK15" s="21"/>
      <c r="AL15" s="22">
        <f>W12</f>
        <v>4.4226044226044224E-2</v>
      </c>
      <c r="AM15" s="23"/>
      <c r="AN15" s="1"/>
      <c r="AO15" s="1"/>
      <c r="AP15" s="1"/>
      <c r="AQ15" s="83">
        <f>SUM(W13:X19)</f>
        <v>18</v>
      </c>
      <c r="AR15" s="83"/>
      <c r="AS15" s="83"/>
      <c r="AT15" s="83"/>
      <c r="AU15" s="83"/>
      <c r="AV15" s="7"/>
    </row>
    <row r="16" spans="2:48" ht="12" customHeight="1" x14ac:dyDescent="0.25">
      <c r="B16" s="105"/>
      <c r="C16" s="106"/>
      <c r="D16" s="106"/>
      <c r="E16" s="106"/>
      <c r="F16" s="106"/>
      <c r="G16" s="106"/>
      <c r="H16" s="106"/>
      <c r="I16" s="106"/>
      <c r="J16" s="106"/>
      <c r="K16" s="99"/>
      <c r="L16" s="100"/>
      <c r="M16" s="88" t="str">
        <f t="shared" ref="M16:M19" si="1">IF(K16=0,"",($AQ$13*K16)/$AQ$14)</f>
        <v/>
      </c>
      <c r="N16" s="106"/>
      <c r="O16" s="106"/>
      <c r="P16" s="106"/>
      <c r="Q16" s="106"/>
      <c r="R16" s="106"/>
      <c r="S16" s="106"/>
      <c r="T16" s="106"/>
      <c r="U16" s="106"/>
      <c r="V16" s="107"/>
      <c r="W16" s="99"/>
      <c r="X16" s="100"/>
      <c r="Y16" s="88" t="str">
        <f t="shared" si="0"/>
        <v/>
      </c>
      <c r="AB16" s="6"/>
      <c r="AC16" s="20" t="str">
        <f>B20</f>
        <v>Materials</v>
      </c>
      <c r="AD16" s="21"/>
      <c r="AE16" s="21"/>
      <c r="AF16" s="21"/>
      <c r="AG16" s="21"/>
      <c r="AH16" s="21"/>
      <c r="AI16" s="21"/>
      <c r="AJ16" s="21"/>
      <c r="AK16" s="21"/>
      <c r="AL16" s="22">
        <f>K20</f>
        <v>0.57493857493857492</v>
      </c>
      <c r="AM16" s="23"/>
      <c r="AN16" s="1"/>
      <c r="AO16" s="1"/>
      <c r="AP16" s="1"/>
      <c r="AQ16" s="83">
        <f>SUM(K21:L27)</f>
        <v>234</v>
      </c>
      <c r="AR16" s="83"/>
      <c r="AS16" s="83"/>
      <c r="AT16" s="83"/>
      <c r="AU16" s="83"/>
      <c r="AV16" s="7"/>
    </row>
    <row r="17" spans="2:48" ht="12" customHeight="1" x14ac:dyDescent="0.25">
      <c r="B17" s="105"/>
      <c r="C17" s="106"/>
      <c r="D17" s="106"/>
      <c r="E17" s="106"/>
      <c r="F17" s="106"/>
      <c r="G17" s="106"/>
      <c r="H17" s="106"/>
      <c r="I17" s="106"/>
      <c r="J17" s="106"/>
      <c r="K17" s="99"/>
      <c r="L17" s="100"/>
      <c r="M17" s="88" t="str">
        <f t="shared" si="1"/>
        <v/>
      </c>
      <c r="N17" s="106"/>
      <c r="O17" s="106"/>
      <c r="P17" s="106"/>
      <c r="Q17" s="106"/>
      <c r="R17" s="106"/>
      <c r="S17" s="106"/>
      <c r="T17" s="106"/>
      <c r="U17" s="106"/>
      <c r="V17" s="107"/>
      <c r="W17" s="99"/>
      <c r="X17" s="100"/>
      <c r="Y17" s="88" t="str">
        <f t="shared" si="0"/>
        <v/>
      </c>
      <c r="AB17" s="6"/>
      <c r="AC17" s="20" t="str">
        <f>N20</f>
        <v>Measurement</v>
      </c>
      <c r="AD17" s="21"/>
      <c r="AE17" s="21"/>
      <c r="AF17" s="21"/>
      <c r="AG17" s="21"/>
      <c r="AH17" s="21"/>
      <c r="AI17" s="21"/>
      <c r="AJ17" s="21"/>
      <c r="AK17" s="21"/>
      <c r="AL17" s="22">
        <f>W20</f>
        <v>0</v>
      </c>
      <c r="AM17" s="23"/>
      <c r="AN17" s="1"/>
      <c r="AO17" s="1"/>
      <c r="AP17" s="1"/>
      <c r="AQ17" s="83">
        <f>SUM(W21:X27)</f>
        <v>0</v>
      </c>
      <c r="AR17" s="83"/>
      <c r="AS17" s="83"/>
      <c r="AT17" s="83"/>
      <c r="AU17" s="83"/>
      <c r="AV17" s="7"/>
    </row>
    <row r="18" spans="2:48" ht="12" customHeight="1" x14ac:dyDescent="0.25">
      <c r="B18" s="105"/>
      <c r="C18" s="106"/>
      <c r="D18" s="106"/>
      <c r="E18" s="106"/>
      <c r="F18" s="106"/>
      <c r="G18" s="106"/>
      <c r="H18" s="106"/>
      <c r="I18" s="106"/>
      <c r="J18" s="106"/>
      <c r="K18" s="99"/>
      <c r="L18" s="100"/>
      <c r="M18" s="88" t="str">
        <f t="shared" si="1"/>
        <v/>
      </c>
      <c r="N18" s="106"/>
      <c r="O18" s="106"/>
      <c r="P18" s="106"/>
      <c r="Q18" s="106"/>
      <c r="R18" s="106"/>
      <c r="S18" s="106"/>
      <c r="T18" s="106"/>
      <c r="U18" s="106"/>
      <c r="V18" s="107"/>
      <c r="W18" s="99"/>
      <c r="X18" s="100"/>
      <c r="Y18" s="88" t="str">
        <f t="shared" si="0"/>
        <v/>
      </c>
      <c r="AB18" s="6"/>
      <c r="AC18" s="20" t="str">
        <f>B28</f>
        <v>Manpower</v>
      </c>
      <c r="AD18" s="21"/>
      <c r="AE18" s="21"/>
      <c r="AF18" s="21"/>
      <c r="AG18" s="21"/>
      <c r="AH18" s="21"/>
      <c r="AI18" s="21"/>
      <c r="AJ18" s="21"/>
      <c r="AK18" s="21"/>
      <c r="AL18" s="22">
        <f>K28</f>
        <v>9.5823095823095825E-2</v>
      </c>
      <c r="AM18" s="23"/>
      <c r="AN18" s="1"/>
      <c r="AO18" s="1"/>
      <c r="AP18" s="1"/>
      <c r="AQ18" s="83">
        <f>SUM(K29:L35)</f>
        <v>39</v>
      </c>
      <c r="AR18" s="83"/>
      <c r="AS18" s="83"/>
      <c r="AT18" s="83"/>
      <c r="AU18" s="83"/>
      <c r="AV18" s="7"/>
    </row>
    <row r="19" spans="2:48" ht="12" customHeight="1" x14ac:dyDescent="0.25">
      <c r="B19" s="126"/>
      <c r="C19" s="127"/>
      <c r="D19" s="127"/>
      <c r="E19" s="127"/>
      <c r="F19" s="127"/>
      <c r="G19" s="127"/>
      <c r="H19" s="127"/>
      <c r="I19" s="127"/>
      <c r="J19" s="127"/>
      <c r="K19" s="101"/>
      <c r="L19" s="102"/>
      <c r="M19" s="89" t="str">
        <f t="shared" si="1"/>
        <v/>
      </c>
      <c r="N19" s="106"/>
      <c r="O19" s="106"/>
      <c r="P19" s="106"/>
      <c r="Q19" s="106"/>
      <c r="R19" s="106"/>
      <c r="S19" s="106"/>
      <c r="T19" s="106"/>
      <c r="U19" s="106"/>
      <c r="V19" s="107"/>
      <c r="W19" s="99"/>
      <c r="X19" s="100"/>
      <c r="Y19" s="88" t="str">
        <f t="shared" si="0"/>
        <v/>
      </c>
      <c r="AB19" s="6"/>
      <c r="AC19" s="20" t="str">
        <f>N28</f>
        <v>Mother Nature</v>
      </c>
      <c r="AD19" s="21"/>
      <c r="AE19" s="21"/>
      <c r="AF19" s="21"/>
      <c r="AG19" s="21"/>
      <c r="AH19" s="21"/>
      <c r="AI19" s="21"/>
      <c r="AJ19" s="21"/>
      <c r="AK19" s="21"/>
      <c r="AL19" s="22">
        <f>W28</f>
        <v>7.3710073710073713E-3</v>
      </c>
      <c r="AM19" s="23"/>
      <c r="AN19" s="1"/>
      <c r="AO19" s="1"/>
      <c r="AP19" s="1"/>
      <c r="AQ19" s="83">
        <f>SUM(W29:X35)</f>
        <v>3</v>
      </c>
      <c r="AR19" s="83"/>
      <c r="AS19" s="83"/>
      <c r="AT19" s="83"/>
      <c r="AU19" s="83"/>
      <c r="AV19" s="7"/>
    </row>
    <row r="20" spans="2:48" ht="15.6" x14ac:dyDescent="0.3">
      <c r="B20" s="156" t="str">
        <f>HLOOKUP($AK$6,Categories!$C$7:$F$14,4,FALSE)</f>
        <v>Materials</v>
      </c>
      <c r="C20" s="157"/>
      <c r="D20" s="157"/>
      <c r="E20" s="157"/>
      <c r="F20" s="157"/>
      <c r="G20" s="157"/>
      <c r="H20" s="157"/>
      <c r="I20" s="157"/>
      <c r="J20" s="157"/>
      <c r="K20" s="168">
        <f>SUM(K21:L27)/W11</f>
        <v>0.57493857493857492</v>
      </c>
      <c r="L20" s="168"/>
      <c r="M20" s="169"/>
      <c r="N20" s="154" t="str">
        <f>HLOOKUP($AK$6,Categories!$C$7:$F$14,5,FALSE)</f>
        <v>Measurement</v>
      </c>
      <c r="O20" s="155"/>
      <c r="P20" s="155"/>
      <c r="Q20" s="155"/>
      <c r="R20" s="155"/>
      <c r="S20" s="155"/>
      <c r="T20" s="155"/>
      <c r="U20" s="155"/>
      <c r="V20" s="155"/>
      <c r="W20" s="137">
        <f>SUM(W21:X27)/W11</f>
        <v>0</v>
      </c>
      <c r="X20" s="137"/>
      <c r="Y20" s="138"/>
      <c r="AB20" s="6"/>
      <c r="AC20" s="20" t="str">
        <f>B36</f>
        <v>.</v>
      </c>
      <c r="AD20" s="21"/>
      <c r="AE20" s="21"/>
      <c r="AF20" s="21"/>
      <c r="AG20" s="21"/>
      <c r="AH20" s="21"/>
      <c r="AI20" s="21"/>
      <c r="AJ20" s="21"/>
      <c r="AK20" s="21"/>
      <c r="AL20" s="22">
        <f>K36</f>
        <v>0</v>
      </c>
      <c r="AM20" s="23"/>
      <c r="AN20" s="1"/>
      <c r="AO20" s="1"/>
      <c r="AP20" s="1"/>
      <c r="AQ20" s="83">
        <f>SUM(K37:L43)</f>
        <v>0</v>
      </c>
      <c r="AR20" s="83"/>
      <c r="AS20" s="83"/>
      <c r="AT20" s="83"/>
      <c r="AU20" s="83"/>
      <c r="AV20" s="7"/>
    </row>
    <row r="21" spans="2:48" ht="12" customHeight="1" x14ac:dyDescent="0.25">
      <c r="B21" s="124" t="s">
        <v>129</v>
      </c>
      <c r="C21" s="125"/>
      <c r="D21" s="125"/>
      <c r="E21" s="125"/>
      <c r="F21" s="125"/>
      <c r="G21" s="125"/>
      <c r="H21" s="125"/>
      <c r="I21" s="125"/>
      <c r="J21" s="128"/>
      <c r="K21" s="103">
        <v>234</v>
      </c>
      <c r="L21" s="104"/>
      <c r="M21" s="87">
        <f>IF(K21=0,"",($AQ$13*K21)/$AQ$16)</f>
        <v>1</v>
      </c>
      <c r="N21" s="105"/>
      <c r="O21" s="106"/>
      <c r="P21" s="106"/>
      <c r="Q21" s="106"/>
      <c r="R21" s="106"/>
      <c r="S21" s="106"/>
      <c r="T21" s="106"/>
      <c r="U21" s="106"/>
      <c r="V21" s="107"/>
      <c r="W21" s="99"/>
      <c r="X21" s="100"/>
      <c r="Y21" s="88" t="str">
        <f>IF(W21=0,"",($AQ$13*W21)/$AQ$17)</f>
        <v/>
      </c>
      <c r="AB21" s="6"/>
      <c r="AC21" s="20" t="str">
        <f>N36</f>
        <v>.</v>
      </c>
      <c r="AD21" s="21"/>
      <c r="AE21" s="21"/>
      <c r="AF21" s="21"/>
      <c r="AG21" s="21"/>
      <c r="AH21" s="21"/>
      <c r="AI21" s="21"/>
      <c r="AJ21" s="21"/>
      <c r="AK21" s="21"/>
      <c r="AL21" s="22">
        <f>W36</f>
        <v>0</v>
      </c>
      <c r="AM21" s="23"/>
      <c r="AN21" s="1"/>
      <c r="AO21" s="1"/>
      <c r="AP21" s="1"/>
      <c r="AQ21" s="83">
        <f>SUM(W37:X43)</f>
        <v>0</v>
      </c>
      <c r="AR21" s="1"/>
      <c r="AS21" s="1"/>
      <c r="AT21" s="1"/>
      <c r="AU21" s="1"/>
      <c r="AV21" s="7"/>
    </row>
    <row r="22" spans="2:48" ht="12" customHeight="1" x14ac:dyDescent="0.25">
      <c r="B22" s="105"/>
      <c r="C22" s="106"/>
      <c r="D22" s="106"/>
      <c r="E22" s="106"/>
      <c r="F22" s="106"/>
      <c r="G22" s="106"/>
      <c r="H22" s="106"/>
      <c r="I22" s="106"/>
      <c r="J22" s="107"/>
      <c r="K22" s="99"/>
      <c r="L22" s="100"/>
      <c r="M22" s="88" t="str">
        <f>IF(K22=0,"",($AQ$13*K22)/$AQ$16)</f>
        <v/>
      </c>
      <c r="N22" s="105"/>
      <c r="O22" s="106"/>
      <c r="P22" s="106"/>
      <c r="Q22" s="106"/>
      <c r="R22" s="106"/>
      <c r="S22" s="106"/>
      <c r="T22" s="106"/>
      <c r="U22" s="106"/>
      <c r="V22" s="107"/>
      <c r="W22" s="99"/>
      <c r="X22" s="100"/>
      <c r="Y22" s="88" t="str">
        <f>IF(W22=0,"",($AQ$13*W22)/$AQ$17)</f>
        <v/>
      </c>
      <c r="AB22" s="6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7"/>
    </row>
    <row r="23" spans="2:48" ht="12" customHeight="1" x14ac:dyDescent="0.25">
      <c r="B23" s="105"/>
      <c r="C23" s="106"/>
      <c r="D23" s="106"/>
      <c r="E23" s="106"/>
      <c r="F23" s="106"/>
      <c r="G23" s="106"/>
      <c r="H23" s="106"/>
      <c r="I23" s="106"/>
      <c r="J23" s="107"/>
      <c r="K23" s="99"/>
      <c r="L23" s="100"/>
      <c r="M23" s="88" t="str">
        <f t="shared" ref="M23:M27" si="2">IF(K23=0,"",($AQ$13*K23)/$AQ$16)</f>
        <v/>
      </c>
      <c r="N23" s="105"/>
      <c r="O23" s="106"/>
      <c r="P23" s="106"/>
      <c r="Q23" s="106"/>
      <c r="R23" s="106"/>
      <c r="S23" s="106"/>
      <c r="T23" s="106"/>
      <c r="U23" s="106"/>
      <c r="V23" s="107"/>
      <c r="W23" s="99"/>
      <c r="X23" s="100"/>
      <c r="Y23" s="88" t="str">
        <f t="shared" ref="Y23:Y27" si="3">IF(W23=0,"",($AQ$13*W23)/$AQ$17)</f>
        <v/>
      </c>
      <c r="AB23" s="6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7"/>
    </row>
    <row r="24" spans="2:48" ht="12" customHeight="1" x14ac:dyDescent="0.25">
      <c r="B24" s="105"/>
      <c r="C24" s="106"/>
      <c r="D24" s="106"/>
      <c r="E24" s="106"/>
      <c r="F24" s="106"/>
      <c r="G24" s="106"/>
      <c r="H24" s="106"/>
      <c r="I24" s="106"/>
      <c r="J24" s="107"/>
      <c r="K24" s="99"/>
      <c r="L24" s="100"/>
      <c r="M24" s="88" t="str">
        <f t="shared" si="2"/>
        <v/>
      </c>
      <c r="N24" s="105"/>
      <c r="O24" s="106"/>
      <c r="P24" s="106"/>
      <c r="Q24" s="106"/>
      <c r="R24" s="106"/>
      <c r="S24" s="106"/>
      <c r="T24" s="106"/>
      <c r="U24" s="106"/>
      <c r="V24" s="107"/>
      <c r="W24" s="99"/>
      <c r="X24" s="100"/>
      <c r="Y24" s="88" t="str">
        <f t="shared" si="3"/>
        <v/>
      </c>
      <c r="AB24" s="6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7"/>
    </row>
    <row r="25" spans="2:48" ht="12" customHeight="1" x14ac:dyDescent="0.25">
      <c r="B25" s="105"/>
      <c r="C25" s="106"/>
      <c r="D25" s="106"/>
      <c r="E25" s="106"/>
      <c r="F25" s="106"/>
      <c r="G25" s="106"/>
      <c r="H25" s="106"/>
      <c r="I25" s="106"/>
      <c r="J25" s="107"/>
      <c r="K25" s="99"/>
      <c r="L25" s="100"/>
      <c r="M25" s="88" t="str">
        <f t="shared" si="2"/>
        <v/>
      </c>
      <c r="N25" s="105"/>
      <c r="O25" s="106"/>
      <c r="P25" s="106"/>
      <c r="Q25" s="106"/>
      <c r="R25" s="106"/>
      <c r="S25" s="106"/>
      <c r="T25" s="106"/>
      <c r="U25" s="106"/>
      <c r="V25" s="107"/>
      <c r="W25" s="99"/>
      <c r="X25" s="100"/>
      <c r="Y25" s="88" t="str">
        <f t="shared" si="3"/>
        <v/>
      </c>
      <c r="AB25" s="6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7"/>
    </row>
    <row r="26" spans="2:48" ht="12" customHeight="1" x14ac:dyDescent="0.25">
      <c r="B26" s="105"/>
      <c r="C26" s="106"/>
      <c r="D26" s="106"/>
      <c r="E26" s="106"/>
      <c r="F26" s="106"/>
      <c r="G26" s="106"/>
      <c r="H26" s="106"/>
      <c r="I26" s="106"/>
      <c r="J26" s="107"/>
      <c r="K26" s="99"/>
      <c r="L26" s="100"/>
      <c r="M26" s="88" t="str">
        <f t="shared" si="2"/>
        <v/>
      </c>
      <c r="N26" s="105"/>
      <c r="O26" s="106"/>
      <c r="P26" s="106"/>
      <c r="Q26" s="106"/>
      <c r="R26" s="106"/>
      <c r="S26" s="106"/>
      <c r="T26" s="106"/>
      <c r="U26" s="106"/>
      <c r="V26" s="107"/>
      <c r="W26" s="99"/>
      <c r="X26" s="100"/>
      <c r="Y26" s="88" t="str">
        <f t="shared" si="3"/>
        <v/>
      </c>
      <c r="AB26" s="6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7"/>
    </row>
    <row r="27" spans="2:48" ht="12" customHeight="1" x14ac:dyDescent="0.25">
      <c r="B27" s="126"/>
      <c r="C27" s="127"/>
      <c r="D27" s="127"/>
      <c r="E27" s="127"/>
      <c r="F27" s="127"/>
      <c r="G27" s="127"/>
      <c r="H27" s="127"/>
      <c r="I27" s="127"/>
      <c r="J27" s="142"/>
      <c r="K27" s="101"/>
      <c r="L27" s="102"/>
      <c r="M27" s="89" t="str">
        <f t="shared" si="2"/>
        <v/>
      </c>
      <c r="N27" s="105"/>
      <c r="O27" s="106"/>
      <c r="P27" s="106"/>
      <c r="Q27" s="106"/>
      <c r="R27" s="106"/>
      <c r="S27" s="106"/>
      <c r="T27" s="106"/>
      <c r="U27" s="106"/>
      <c r="V27" s="107"/>
      <c r="W27" s="99"/>
      <c r="X27" s="100"/>
      <c r="Y27" s="88" t="str">
        <f t="shared" si="3"/>
        <v/>
      </c>
      <c r="AB27" s="6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7"/>
    </row>
    <row r="28" spans="2:48" ht="15.6" x14ac:dyDescent="0.3">
      <c r="B28" s="156" t="str">
        <f>HLOOKUP($AK$6,Categories!$C$7:$F$14,6,FALSE)</f>
        <v>Manpower</v>
      </c>
      <c r="C28" s="157"/>
      <c r="D28" s="157"/>
      <c r="E28" s="157"/>
      <c r="F28" s="157"/>
      <c r="G28" s="157"/>
      <c r="H28" s="157"/>
      <c r="I28" s="157"/>
      <c r="J28" s="157"/>
      <c r="K28" s="148">
        <f>SUM(K29:L35)/W11</f>
        <v>9.5823095823095825E-2</v>
      </c>
      <c r="L28" s="148"/>
      <c r="M28" s="149"/>
      <c r="N28" s="154" t="str">
        <f>HLOOKUP($AK$6,Categories!$C$7:$F$14,7,FALSE)</f>
        <v>Mother Nature</v>
      </c>
      <c r="O28" s="155"/>
      <c r="P28" s="155"/>
      <c r="Q28" s="155"/>
      <c r="R28" s="155"/>
      <c r="S28" s="155"/>
      <c r="T28" s="155"/>
      <c r="U28" s="155"/>
      <c r="V28" s="155"/>
      <c r="W28" s="137">
        <f>SUM(W29:X35)/W11</f>
        <v>7.3710073710073713E-3</v>
      </c>
      <c r="X28" s="137"/>
      <c r="Y28" s="138"/>
      <c r="AB28" s="6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7"/>
    </row>
    <row r="29" spans="2:48" ht="12" customHeight="1" x14ac:dyDescent="0.25">
      <c r="B29" s="124" t="s">
        <v>96</v>
      </c>
      <c r="C29" s="125"/>
      <c r="D29" s="125"/>
      <c r="E29" s="125"/>
      <c r="F29" s="125"/>
      <c r="G29" s="125"/>
      <c r="H29" s="125"/>
      <c r="I29" s="125"/>
      <c r="J29" s="128"/>
      <c r="K29" s="103">
        <v>12</v>
      </c>
      <c r="L29" s="104"/>
      <c r="M29" s="87">
        <f>IF(K29=0,"",($AQ$13*K29)/$AQ$18)</f>
        <v>0.30769230769230771</v>
      </c>
      <c r="N29" s="105" t="s">
        <v>98</v>
      </c>
      <c r="O29" s="106"/>
      <c r="P29" s="106"/>
      <c r="Q29" s="106"/>
      <c r="R29" s="106"/>
      <c r="S29" s="106"/>
      <c r="T29" s="106"/>
      <c r="U29" s="106"/>
      <c r="V29" s="107"/>
      <c r="W29" s="99">
        <v>3</v>
      </c>
      <c r="X29" s="100"/>
      <c r="Y29" s="88">
        <f>IF(W29=0,"",($AQ$13*W29)/$AQ$19)</f>
        <v>1</v>
      </c>
      <c r="AB29" s="6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7"/>
    </row>
    <row r="30" spans="2:48" ht="12" customHeight="1" x14ac:dyDescent="0.25">
      <c r="B30" s="105" t="s">
        <v>97</v>
      </c>
      <c r="C30" s="106"/>
      <c r="D30" s="106"/>
      <c r="E30" s="106"/>
      <c r="F30" s="106"/>
      <c r="G30" s="106"/>
      <c r="H30" s="106"/>
      <c r="I30" s="106"/>
      <c r="J30" s="107"/>
      <c r="K30" s="99">
        <v>4</v>
      </c>
      <c r="L30" s="100"/>
      <c r="M30" s="88">
        <f>IF(K30=0,"",($AQ$13*K30)/$AQ$18)</f>
        <v>0.10256410256410256</v>
      </c>
      <c r="N30" s="105"/>
      <c r="O30" s="106"/>
      <c r="P30" s="106"/>
      <c r="Q30" s="106"/>
      <c r="R30" s="106"/>
      <c r="S30" s="106"/>
      <c r="T30" s="106"/>
      <c r="U30" s="106"/>
      <c r="V30" s="107"/>
      <c r="W30" s="99"/>
      <c r="X30" s="100"/>
      <c r="Y30" s="88" t="str">
        <f>IF(W30=0,"",($AQ$13*W30)/$AQ$19)</f>
        <v/>
      </c>
      <c r="AB30" s="6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7"/>
    </row>
    <row r="31" spans="2:48" ht="12" customHeight="1" x14ac:dyDescent="0.25">
      <c r="B31" s="105" t="s">
        <v>105</v>
      </c>
      <c r="C31" s="106"/>
      <c r="D31" s="106"/>
      <c r="E31" s="106"/>
      <c r="F31" s="106"/>
      <c r="G31" s="106"/>
      <c r="H31" s="106"/>
      <c r="I31" s="106"/>
      <c r="J31" s="107"/>
      <c r="K31" s="99">
        <v>23</v>
      </c>
      <c r="L31" s="100"/>
      <c r="M31" s="88">
        <f t="shared" ref="M31:M35" si="4">IF(K31=0,"",($AQ$13*K31)/$AQ$18)</f>
        <v>0.58974358974358976</v>
      </c>
      <c r="N31" s="105"/>
      <c r="O31" s="106"/>
      <c r="P31" s="106"/>
      <c r="Q31" s="106"/>
      <c r="R31" s="106"/>
      <c r="S31" s="106"/>
      <c r="T31" s="106"/>
      <c r="U31" s="106"/>
      <c r="V31" s="107"/>
      <c r="W31" s="99"/>
      <c r="X31" s="100"/>
      <c r="Y31" s="88" t="str">
        <f t="shared" ref="Y31:Y35" si="5">IF(W31=0,"",($AQ$13*W31)/$AQ$19)</f>
        <v/>
      </c>
      <c r="AB31" s="6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7"/>
    </row>
    <row r="32" spans="2:48" ht="12" customHeight="1" x14ac:dyDescent="0.25">
      <c r="B32" s="105"/>
      <c r="C32" s="106"/>
      <c r="D32" s="106"/>
      <c r="E32" s="106"/>
      <c r="F32" s="106"/>
      <c r="G32" s="106"/>
      <c r="H32" s="106"/>
      <c r="I32" s="106"/>
      <c r="J32" s="107"/>
      <c r="K32" s="99"/>
      <c r="L32" s="100"/>
      <c r="M32" s="88" t="str">
        <f t="shared" si="4"/>
        <v/>
      </c>
      <c r="N32" s="105"/>
      <c r="O32" s="106"/>
      <c r="P32" s="106"/>
      <c r="Q32" s="106"/>
      <c r="R32" s="106"/>
      <c r="S32" s="106"/>
      <c r="T32" s="106"/>
      <c r="U32" s="106"/>
      <c r="V32" s="107"/>
      <c r="W32" s="99"/>
      <c r="X32" s="100"/>
      <c r="Y32" s="88" t="str">
        <f t="shared" si="5"/>
        <v/>
      </c>
      <c r="AB32" s="6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7"/>
    </row>
    <row r="33" spans="2:49" ht="12" customHeight="1" x14ac:dyDescent="0.25">
      <c r="B33" s="105"/>
      <c r="C33" s="106"/>
      <c r="D33" s="106"/>
      <c r="E33" s="106"/>
      <c r="F33" s="106"/>
      <c r="G33" s="106"/>
      <c r="H33" s="106"/>
      <c r="I33" s="106"/>
      <c r="J33" s="107"/>
      <c r="K33" s="99"/>
      <c r="L33" s="100"/>
      <c r="M33" s="88" t="str">
        <f t="shared" si="4"/>
        <v/>
      </c>
      <c r="N33" s="105"/>
      <c r="O33" s="106"/>
      <c r="P33" s="106"/>
      <c r="Q33" s="106"/>
      <c r="R33" s="106"/>
      <c r="S33" s="106"/>
      <c r="T33" s="106"/>
      <c r="U33" s="106"/>
      <c r="V33" s="107"/>
      <c r="W33" s="99"/>
      <c r="X33" s="100"/>
      <c r="Y33" s="88" t="str">
        <f t="shared" si="5"/>
        <v/>
      </c>
      <c r="AB33" s="6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7"/>
    </row>
    <row r="34" spans="2:49" ht="12" customHeight="1" x14ac:dyDescent="0.25">
      <c r="B34" s="105"/>
      <c r="C34" s="106"/>
      <c r="D34" s="106"/>
      <c r="E34" s="106"/>
      <c r="F34" s="106"/>
      <c r="G34" s="106"/>
      <c r="H34" s="106"/>
      <c r="I34" s="106"/>
      <c r="J34" s="107"/>
      <c r="K34" s="99"/>
      <c r="L34" s="100"/>
      <c r="M34" s="88" t="str">
        <f t="shared" si="4"/>
        <v/>
      </c>
      <c r="N34" s="105"/>
      <c r="O34" s="106"/>
      <c r="P34" s="106"/>
      <c r="Q34" s="106"/>
      <c r="R34" s="106"/>
      <c r="S34" s="106"/>
      <c r="T34" s="106"/>
      <c r="U34" s="106"/>
      <c r="V34" s="107"/>
      <c r="W34" s="99"/>
      <c r="X34" s="100"/>
      <c r="Y34" s="88" t="str">
        <f t="shared" si="5"/>
        <v/>
      </c>
      <c r="AB34" s="6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7"/>
    </row>
    <row r="35" spans="2:49" ht="12" customHeight="1" x14ac:dyDescent="0.25">
      <c r="B35" s="126"/>
      <c r="C35" s="127"/>
      <c r="D35" s="127"/>
      <c r="E35" s="127"/>
      <c r="F35" s="127"/>
      <c r="G35" s="127"/>
      <c r="H35" s="127"/>
      <c r="I35" s="127"/>
      <c r="J35" s="142"/>
      <c r="K35" s="101"/>
      <c r="L35" s="102"/>
      <c r="M35" s="89" t="str">
        <f t="shared" si="4"/>
        <v/>
      </c>
      <c r="N35" s="105"/>
      <c r="O35" s="106"/>
      <c r="P35" s="106"/>
      <c r="Q35" s="106"/>
      <c r="R35" s="106"/>
      <c r="S35" s="106"/>
      <c r="T35" s="106"/>
      <c r="U35" s="106"/>
      <c r="V35" s="107"/>
      <c r="W35" s="99"/>
      <c r="X35" s="100"/>
      <c r="Y35" s="88" t="str">
        <f t="shared" si="5"/>
        <v/>
      </c>
      <c r="AB35" s="6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7"/>
    </row>
    <row r="36" spans="2:49" ht="15.6" x14ac:dyDescent="0.3">
      <c r="B36" s="158" t="str">
        <f>IFERROR(HLOOKUP($AK$6,Categories!$C$7:$F$14,8,FALSE),"")</f>
        <v>.</v>
      </c>
      <c r="C36" s="159"/>
      <c r="D36" s="159"/>
      <c r="E36" s="159"/>
      <c r="F36" s="159"/>
      <c r="G36" s="159"/>
      <c r="H36" s="159"/>
      <c r="I36" s="159"/>
      <c r="J36" s="159"/>
      <c r="K36" s="148">
        <f>SUM(K37:L43)/W11</f>
        <v>0</v>
      </c>
      <c r="L36" s="148"/>
      <c r="M36" s="149"/>
      <c r="N36" s="154" t="str">
        <f>IFERROR(HLOOKUP($AK$6,Categories!C7:F15,9,FALSE),"")</f>
        <v>.</v>
      </c>
      <c r="O36" s="155"/>
      <c r="P36" s="155"/>
      <c r="Q36" s="155"/>
      <c r="R36" s="155"/>
      <c r="S36" s="155"/>
      <c r="T36" s="155"/>
      <c r="U36" s="155"/>
      <c r="V36" s="155"/>
      <c r="W36" s="137">
        <f>SUM(W37:X43)/W11</f>
        <v>0</v>
      </c>
      <c r="X36" s="137"/>
      <c r="Y36" s="138"/>
      <c r="AB36" s="6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7"/>
    </row>
    <row r="37" spans="2:49" ht="12" customHeight="1" x14ac:dyDescent="0.25">
      <c r="B37" s="143"/>
      <c r="C37" s="144"/>
      <c r="D37" s="144"/>
      <c r="E37" s="144"/>
      <c r="F37" s="144"/>
      <c r="G37" s="144"/>
      <c r="H37" s="144"/>
      <c r="I37" s="144"/>
      <c r="J37" s="145"/>
      <c r="K37" s="103"/>
      <c r="L37" s="104"/>
      <c r="M37" s="87" t="str">
        <f>IF(K37=0,"",($AQ$13*K37)/$AQ$20)</f>
        <v/>
      </c>
      <c r="N37" s="143"/>
      <c r="O37" s="144"/>
      <c r="P37" s="144"/>
      <c r="Q37" s="144"/>
      <c r="R37" s="144"/>
      <c r="S37" s="144"/>
      <c r="T37" s="144"/>
      <c r="U37" s="144"/>
      <c r="V37" s="145"/>
      <c r="W37" s="103"/>
      <c r="X37" s="104"/>
      <c r="Y37" s="87" t="str">
        <f>IF(W37=0,"",($AQ$13*W37)/$AQ$21)</f>
        <v/>
      </c>
      <c r="AB37" s="6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7"/>
    </row>
    <row r="38" spans="2:49" ht="12" customHeight="1" x14ac:dyDescent="0.25">
      <c r="B38" s="146"/>
      <c r="C38" s="106"/>
      <c r="D38" s="106"/>
      <c r="E38" s="106"/>
      <c r="F38" s="106"/>
      <c r="G38" s="106"/>
      <c r="H38" s="106"/>
      <c r="I38" s="106"/>
      <c r="J38" s="147"/>
      <c r="K38" s="99"/>
      <c r="L38" s="100"/>
      <c r="M38" s="88" t="str">
        <f>IF(K38=0,"",($AQ$13*K38)/$AQ$20)</f>
        <v/>
      </c>
      <c r="N38" s="146"/>
      <c r="O38" s="106"/>
      <c r="P38" s="106"/>
      <c r="Q38" s="106"/>
      <c r="R38" s="106"/>
      <c r="S38" s="106"/>
      <c r="T38" s="106"/>
      <c r="U38" s="106"/>
      <c r="V38" s="147"/>
      <c r="W38" s="99"/>
      <c r="X38" s="100"/>
      <c r="Y38" s="88" t="str">
        <f>IF(W38=0,"",($AQ$13*W38)/$AQ$21)</f>
        <v/>
      </c>
      <c r="AB38" s="6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7"/>
    </row>
    <row r="39" spans="2:49" ht="12" customHeight="1" x14ac:dyDescent="0.25">
      <c r="B39" s="146"/>
      <c r="C39" s="106"/>
      <c r="D39" s="106"/>
      <c r="E39" s="106"/>
      <c r="F39" s="106"/>
      <c r="G39" s="106"/>
      <c r="H39" s="106"/>
      <c r="I39" s="106"/>
      <c r="J39" s="147"/>
      <c r="K39" s="99"/>
      <c r="L39" s="100"/>
      <c r="M39" s="88" t="str">
        <f t="shared" ref="M39:M43" si="6">IF(K39=0,"",($AQ$13*K39)/$AQ$20)</f>
        <v/>
      </c>
      <c r="N39" s="146"/>
      <c r="O39" s="106"/>
      <c r="P39" s="106"/>
      <c r="Q39" s="106"/>
      <c r="R39" s="106"/>
      <c r="S39" s="106"/>
      <c r="T39" s="106"/>
      <c r="U39" s="106"/>
      <c r="V39" s="147"/>
      <c r="W39" s="99"/>
      <c r="X39" s="100"/>
      <c r="Y39" s="88" t="str">
        <f t="shared" ref="Y39:Y43" si="7">IF(W39=0,"",($AQ$13*W39)/$AQ$21)</f>
        <v/>
      </c>
      <c r="AB39" s="6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7"/>
    </row>
    <row r="40" spans="2:49" ht="12" customHeight="1" x14ac:dyDescent="0.25">
      <c r="B40" s="146"/>
      <c r="C40" s="106"/>
      <c r="D40" s="106"/>
      <c r="E40" s="106"/>
      <c r="F40" s="106"/>
      <c r="G40" s="106"/>
      <c r="H40" s="106"/>
      <c r="I40" s="106"/>
      <c r="J40" s="147"/>
      <c r="K40" s="99"/>
      <c r="L40" s="100"/>
      <c r="M40" s="88" t="str">
        <f t="shared" si="6"/>
        <v/>
      </c>
      <c r="N40" s="146"/>
      <c r="O40" s="106"/>
      <c r="P40" s="106"/>
      <c r="Q40" s="106"/>
      <c r="R40" s="106"/>
      <c r="S40" s="106"/>
      <c r="T40" s="106"/>
      <c r="U40" s="106"/>
      <c r="V40" s="147"/>
      <c r="W40" s="99"/>
      <c r="X40" s="100"/>
      <c r="Y40" s="88" t="str">
        <f t="shared" si="7"/>
        <v/>
      </c>
      <c r="AB40" s="6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7"/>
    </row>
    <row r="41" spans="2:49" ht="12" customHeight="1" x14ac:dyDescent="0.25">
      <c r="B41" s="146"/>
      <c r="C41" s="106"/>
      <c r="D41" s="106"/>
      <c r="E41" s="106"/>
      <c r="F41" s="106"/>
      <c r="G41" s="106"/>
      <c r="H41" s="106"/>
      <c r="I41" s="106"/>
      <c r="J41" s="147"/>
      <c r="K41" s="99"/>
      <c r="L41" s="100"/>
      <c r="M41" s="88" t="str">
        <f t="shared" si="6"/>
        <v/>
      </c>
      <c r="N41" s="146"/>
      <c r="O41" s="106"/>
      <c r="P41" s="106"/>
      <c r="Q41" s="106"/>
      <c r="R41" s="106"/>
      <c r="S41" s="106"/>
      <c r="T41" s="106"/>
      <c r="U41" s="106"/>
      <c r="V41" s="147"/>
      <c r="W41" s="99"/>
      <c r="X41" s="100"/>
      <c r="Y41" s="88" t="str">
        <f t="shared" si="7"/>
        <v/>
      </c>
      <c r="AB41" s="6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7"/>
    </row>
    <row r="42" spans="2:49" ht="12" customHeight="1" x14ac:dyDescent="0.25">
      <c r="B42" s="146"/>
      <c r="C42" s="106"/>
      <c r="D42" s="106"/>
      <c r="E42" s="106"/>
      <c r="F42" s="106"/>
      <c r="G42" s="106"/>
      <c r="H42" s="106"/>
      <c r="I42" s="106"/>
      <c r="J42" s="147"/>
      <c r="K42" s="99"/>
      <c r="L42" s="100"/>
      <c r="M42" s="88" t="str">
        <f t="shared" si="6"/>
        <v/>
      </c>
      <c r="N42" s="146"/>
      <c r="O42" s="106"/>
      <c r="P42" s="106"/>
      <c r="Q42" s="106"/>
      <c r="R42" s="106"/>
      <c r="S42" s="106"/>
      <c r="T42" s="106"/>
      <c r="U42" s="106"/>
      <c r="V42" s="147"/>
      <c r="W42" s="99"/>
      <c r="X42" s="100"/>
      <c r="Y42" s="88" t="str">
        <f t="shared" si="7"/>
        <v/>
      </c>
      <c r="AB42" s="6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7"/>
    </row>
    <row r="43" spans="2:49" ht="12" customHeight="1" x14ac:dyDescent="0.25">
      <c r="B43" s="139"/>
      <c r="C43" s="140"/>
      <c r="D43" s="140"/>
      <c r="E43" s="140"/>
      <c r="F43" s="140"/>
      <c r="G43" s="140"/>
      <c r="H43" s="140"/>
      <c r="I43" s="140"/>
      <c r="J43" s="141"/>
      <c r="K43" s="101"/>
      <c r="L43" s="102"/>
      <c r="M43" s="89" t="str">
        <f t="shared" si="6"/>
        <v/>
      </c>
      <c r="N43" s="139"/>
      <c r="O43" s="140"/>
      <c r="P43" s="140"/>
      <c r="Q43" s="140"/>
      <c r="R43" s="140"/>
      <c r="S43" s="140"/>
      <c r="T43" s="140"/>
      <c r="U43" s="140"/>
      <c r="V43" s="141"/>
      <c r="W43" s="101"/>
      <c r="X43" s="102"/>
      <c r="Y43" s="89" t="str">
        <f t="shared" si="7"/>
        <v/>
      </c>
      <c r="AB43" s="4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5"/>
    </row>
    <row r="44" spans="2:49" ht="12" customHeight="1" thickBot="1" x14ac:dyDescent="0.3"/>
    <row r="45" spans="2:49" ht="20.25" customHeight="1" x14ac:dyDescent="0.25">
      <c r="B45" s="310" t="s">
        <v>39</v>
      </c>
      <c r="C45" s="311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1"/>
      <c r="AQ45" s="311"/>
      <c r="AR45" s="311"/>
      <c r="AS45" s="311"/>
      <c r="AT45" s="311"/>
      <c r="AU45" s="311"/>
      <c r="AV45" s="311"/>
      <c r="AW45" s="312"/>
    </row>
    <row r="46" spans="2:49" s="12" customFormat="1" ht="16.5" customHeight="1" thickBot="1" x14ac:dyDescent="0.3">
      <c r="B46" s="313"/>
      <c r="C46" s="314"/>
      <c r="D46" s="314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5"/>
    </row>
    <row r="47" spans="2:49" s="12" customFormat="1" ht="16.5" customHeight="1" x14ac:dyDescent="0.3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1"/>
      <c r="M47" s="11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1"/>
      <c r="Y47" s="11"/>
    </row>
    <row r="48" spans="2:49" ht="15" x14ac:dyDescent="0.25">
      <c r="B48" s="2" t="s">
        <v>89</v>
      </c>
    </row>
    <row r="49" spans="2:38" ht="12" customHeight="1" thickBot="1" x14ac:dyDescent="0.3"/>
    <row r="50" spans="2:38" ht="18.899999999999999" customHeight="1" thickBot="1" x14ac:dyDescent="0.3">
      <c r="C50" s="230" t="str">
        <f>B12</f>
        <v>Machine</v>
      </c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2"/>
      <c r="X50" s="230" t="str">
        <f>N12</f>
        <v>Methods</v>
      </c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2"/>
    </row>
    <row r="51" spans="2:38" ht="18.899999999999999" customHeight="1" x14ac:dyDescent="0.25">
      <c r="B51" s="2" t="s">
        <v>83</v>
      </c>
      <c r="C51" s="90" t="s">
        <v>107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2"/>
      <c r="Q51" s="2" t="s">
        <v>83</v>
      </c>
      <c r="X51" s="90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2"/>
    </row>
    <row r="52" spans="2:38" ht="18.899999999999999" customHeight="1" x14ac:dyDescent="0.25">
      <c r="B52" s="2" t="s">
        <v>84</v>
      </c>
      <c r="C52" s="93" t="s">
        <v>100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5"/>
      <c r="Q52" s="2" t="s">
        <v>84</v>
      </c>
      <c r="X52" s="93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5"/>
    </row>
    <row r="53" spans="2:38" ht="18.899999999999999" customHeight="1" thickBot="1" x14ac:dyDescent="0.3">
      <c r="B53" s="2" t="s">
        <v>85</v>
      </c>
      <c r="C53" s="96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8"/>
      <c r="Q53" s="2" t="s">
        <v>85</v>
      </c>
      <c r="X53" s="96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8"/>
    </row>
    <row r="54" spans="2:38" ht="3.9" customHeight="1" thickBot="1" x14ac:dyDescent="0.3"/>
    <row r="55" spans="2:38" ht="18.899999999999999" customHeight="1" thickBot="1" x14ac:dyDescent="0.3">
      <c r="C55" s="230" t="str">
        <f>B20</f>
        <v>Materials</v>
      </c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2"/>
      <c r="X55" s="230" t="str">
        <f>N20</f>
        <v>Measurement</v>
      </c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2"/>
    </row>
    <row r="56" spans="2:38" ht="18.899999999999999" customHeight="1" x14ac:dyDescent="0.25">
      <c r="B56" s="2" t="s">
        <v>83</v>
      </c>
      <c r="C56" s="90" t="s">
        <v>129</v>
      </c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2"/>
      <c r="Q56" s="2" t="s">
        <v>83</v>
      </c>
      <c r="X56" s="90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2"/>
    </row>
    <row r="57" spans="2:38" ht="18.899999999999999" customHeight="1" x14ac:dyDescent="0.25">
      <c r="B57" s="2" t="s">
        <v>84</v>
      </c>
      <c r="C57" s="93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5"/>
      <c r="Q57" s="2" t="s">
        <v>84</v>
      </c>
      <c r="X57" s="93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5"/>
    </row>
    <row r="58" spans="2:38" ht="18.899999999999999" customHeight="1" thickBot="1" x14ac:dyDescent="0.3">
      <c r="B58" s="2" t="s">
        <v>85</v>
      </c>
      <c r="C58" s="96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8"/>
      <c r="Q58" s="2" t="s">
        <v>85</v>
      </c>
      <c r="X58" s="96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8"/>
    </row>
    <row r="59" spans="2:38" ht="3.9" customHeight="1" thickBot="1" x14ac:dyDescent="0.3"/>
    <row r="60" spans="2:38" ht="18.899999999999999" customHeight="1" thickBot="1" x14ac:dyDescent="0.3">
      <c r="C60" s="230" t="str">
        <f>B28</f>
        <v>Manpower</v>
      </c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2"/>
      <c r="X60" s="230" t="str">
        <f>N28</f>
        <v>Mother Nature</v>
      </c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2"/>
    </row>
    <row r="61" spans="2:38" ht="18.899999999999999" customHeight="1" x14ac:dyDescent="0.25">
      <c r="B61" s="2" t="s">
        <v>83</v>
      </c>
      <c r="C61" s="90" t="s">
        <v>106</v>
      </c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2"/>
      <c r="Q61" s="2" t="s">
        <v>83</v>
      </c>
      <c r="X61" s="90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2"/>
    </row>
    <row r="62" spans="2:38" ht="18.899999999999999" customHeight="1" x14ac:dyDescent="0.25">
      <c r="B62" s="2" t="s">
        <v>84</v>
      </c>
      <c r="C62" s="93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5"/>
      <c r="Q62" s="2" t="s">
        <v>84</v>
      </c>
      <c r="X62" s="93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5"/>
    </row>
    <row r="63" spans="2:38" ht="18.899999999999999" customHeight="1" thickBot="1" x14ac:dyDescent="0.3">
      <c r="B63" s="2" t="s">
        <v>85</v>
      </c>
      <c r="C63" s="96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8"/>
      <c r="Q63" s="2" t="s">
        <v>85</v>
      </c>
      <c r="X63" s="96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8"/>
    </row>
    <row r="64" spans="2:38" ht="3.9" customHeight="1" thickBot="1" x14ac:dyDescent="0.3"/>
    <row r="65" spans="1:49" ht="18.899999999999999" customHeight="1" thickBot="1" x14ac:dyDescent="0.3">
      <c r="C65" s="230" t="str">
        <f>B36</f>
        <v>.</v>
      </c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2"/>
      <c r="X65" s="230" t="str">
        <f>N36</f>
        <v>.</v>
      </c>
      <c r="Y65" s="231"/>
      <c r="Z65" s="231"/>
      <c r="AA65" s="231"/>
      <c r="AB65" s="231"/>
      <c r="AC65" s="231"/>
      <c r="AD65" s="231"/>
      <c r="AE65" s="231"/>
      <c r="AF65" s="231"/>
      <c r="AG65" s="231"/>
      <c r="AH65" s="231"/>
      <c r="AI65" s="231"/>
      <c r="AJ65" s="231"/>
      <c r="AK65" s="231"/>
      <c r="AL65" s="232"/>
    </row>
    <row r="66" spans="1:49" ht="18.899999999999999" customHeight="1" x14ac:dyDescent="0.25">
      <c r="B66" s="2" t="s">
        <v>83</v>
      </c>
      <c r="C66" s="90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2"/>
      <c r="Q66" s="2" t="s">
        <v>83</v>
      </c>
      <c r="X66" s="90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2"/>
    </row>
    <row r="67" spans="1:49" ht="18.899999999999999" customHeight="1" x14ac:dyDescent="0.25">
      <c r="B67" s="2" t="s">
        <v>84</v>
      </c>
      <c r="C67" s="93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5"/>
      <c r="Q67" s="2" t="s">
        <v>84</v>
      </c>
      <c r="X67" s="93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5"/>
    </row>
    <row r="68" spans="1:49" ht="18.899999999999999" customHeight="1" thickBot="1" x14ac:dyDescent="0.3">
      <c r="B68" s="2" t="s">
        <v>85</v>
      </c>
      <c r="C68" s="96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8"/>
      <c r="Q68" s="2" t="s">
        <v>85</v>
      </c>
      <c r="X68" s="96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8"/>
    </row>
    <row r="70" spans="1:49" ht="12" customHeight="1" thickBot="1" x14ac:dyDescent="0.3"/>
    <row r="71" spans="1:49" ht="18" customHeight="1" x14ac:dyDescent="0.25">
      <c r="B71" s="310" t="s">
        <v>57</v>
      </c>
      <c r="C71" s="311"/>
      <c r="D71" s="311"/>
      <c r="E71" s="311"/>
      <c r="F71" s="311"/>
      <c r="G71" s="311"/>
      <c r="H71" s="311"/>
      <c r="I71" s="311"/>
      <c r="J71" s="311"/>
      <c r="K71" s="311"/>
      <c r="L71" s="311"/>
      <c r="M71" s="311"/>
      <c r="N71" s="311"/>
      <c r="O71" s="311"/>
      <c r="P71" s="311"/>
      <c r="Q71" s="311"/>
      <c r="R71" s="311"/>
      <c r="S71" s="311"/>
      <c r="T71" s="311"/>
      <c r="U71" s="311"/>
      <c r="V71" s="311"/>
      <c r="W71" s="311"/>
      <c r="X71" s="311"/>
      <c r="Y71" s="311"/>
      <c r="Z71" s="311"/>
      <c r="AA71" s="311"/>
      <c r="AB71" s="311"/>
      <c r="AC71" s="311"/>
      <c r="AD71" s="311"/>
      <c r="AE71" s="311"/>
      <c r="AF71" s="311"/>
      <c r="AG71" s="311"/>
      <c r="AH71" s="311"/>
      <c r="AI71" s="311"/>
      <c r="AJ71" s="311"/>
      <c r="AK71" s="311"/>
      <c r="AL71" s="311"/>
      <c r="AM71" s="311"/>
      <c r="AN71" s="311"/>
      <c r="AO71" s="311"/>
      <c r="AP71" s="311"/>
      <c r="AQ71" s="311"/>
      <c r="AR71" s="311"/>
      <c r="AS71" s="311"/>
      <c r="AT71" s="311"/>
      <c r="AU71" s="311"/>
      <c r="AV71" s="311"/>
      <c r="AW71" s="312"/>
    </row>
    <row r="72" spans="1:49" ht="18" customHeight="1" thickBot="1" x14ac:dyDescent="0.3">
      <c r="B72" s="313"/>
      <c r="C72" s="314"/>
      <c r="D72" s="314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5"/>
    </row>
    <row r="74" spans="1:49" ht="17.399999999999999" x14ac:dyDescent="0.25">
      <c r="B74" s="233" t="s">
        <v>88</v>
      </c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</row>
    <row r="75" spans="1:49" ht="6.75" customHeight="1" x14ac:dyDescent="0.25"/>
    <row r="76" spans="1:49" s="38" customFormat="1" ht="20.25" customHeight="1" x14ac:dyDescent="0.3">
      <c r="A76" s="38">
        <v>1</v>
      </c>
      <c r="B76" s="74" t="str">
        <f>IF('5 Whys'!N33=0,"",'5 Whys'!N33)</f>
        <v>In the printing room, Receive the pouches on the tacked conveyor and align the mateiral into the bin to delivey stacked aligned to the production line</v>
      </c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6"/>
    </row>
    <row r="77" spans="1:49" s="38" customFormat="1" ht="20.25" customHeight="1" x14ac:dyDescent="0.3">
      <c r="A77" s="38">
        <v>2</v>
      </c>
      <c r="B77" s="74" t="str">
        <f>IF('5 Whys'!N34=0,"",'5 Whys'!N34)</f>
        <v>Kaizen Startup CI project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6"/>
    </row>
    <row r="78" spans="1:49" s="38" customFormat="1" ht="20.25" customHeight="1" x14ac:dyDescent="0.3">
      <c r="A78" s="38">
        <v>3</v>
      </c>
      <c r="B78" s="74" t="str">
        <f>IF('5 Whys'!N35=0,"",'5 Whys'!N35)</f>
        <v>Hire 2 new general labour operators</v>
      </c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6"/>
    </row>
    <row r="79" spans="1:49" s="38" customFormat="1" ht="20.25" customHeight="1" x14ac:dyDescent="0.3">
      <c r="A79" s="38">
        <v>4</v>
      </c>
      <c r="B79" s="74" t="str">
        <f>IF('5 Whys'!N36=0,"",'5 Whys'!N36)</f>
        <v/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6"/>
    </row>
    <row r="80" spans="1:49" s="38" customFormat="1" ht="20.25" customHeight="1" x14ac:dyDescent="0.3">
      <c r="A80" s="38">
        <v>5</v>
      </c>
      <c r="B80" s="74" t="str">
        <f>IF('5 Whys'!N37=0,"",'5 Whys'!N37)</f>
        <v/>
      </c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6"/>
    </row>
    <row r="81" spans="1:49" s="38" customFormat="1" ht="20.25" customHeight="1" x14ac:dyDescent="0.3">
      <c r="A81" s="38">
        <v>6</v>
      </c>
      <c r="B81" s="77" t="str">
        <f>IF('5 Whys'!N38=0,"",'5 Whys'!N38)</f>
        <v/>
      </c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9"/>
    </row>
    <row r="82" spans="1:49" s="38" customFormat="1" ht="20.25" customHeight="1" x14ac:dyDescent="0.3">
      <c r="A82" s="38">
        <v>7</v>
      </c>
      <c r="B82" s="80" t="str">
        <f>IF('5 Whys'!N39=0,"",'5 Whys'!N39)</f>
        <v/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2"/>
    </row>
    <row r="83" spans="1:49" s="38" customFormat="1" ht="20.25" customHeight="1" x14ac:dyDescent="0.3">
      <c r="A83" s="38">
        <v>8</v>
      </c>
      <c r="B83" s="80" t="str">
        <f>IF('5 Whys'!N40=0,"",'5 Whys'!N40)</f>
        <v/>
      </c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2"/>
    </row>
    <row r="84" spans="1:49" s="38" customFormat="1" ht="20.25" customHeight="1" x14ac:dyDescent="0.3">
      <c r="A84" s="38">
        <v>9</v>
      </c>
      <c r="B84" s="80" t="str">
        <f>IF('5 Whys'!N41=0,"",'5 Whys'!N41)</f>
        <v/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2"/>
    </row>
    <row r="85" spans="1:49" s="38" customFormat="1" ht="20.25" customHeight="1" x14ac:dyDescent="0.3">
      <c r="A85" s="38">
        <v>10</v>
      </c>
      <c r="B85" s="80" t="str">
        <f>IF('5 Whys'!N42=0,"",'5 Whys'!N42)</f>
        <v/>
      </c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2"/>
    </row>
    <row r="86" spans="1:49" ht="12" customHeight="1" thickBot="1" x14ac:dyDescent="0.3"/>
    <row r="87" spans="1:49" ht="18" customHeight="1" x14ac:dyDescent="0.25">
      <c r="B87" s="310" t="s">
        <v>58</v>
      </c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2"/>
    </row>
    <row r="88" spans="1:49" ht="18" customHeight="1" thickBot="1" x14ac:dyDescent="0.3">
      <c r="B88" s="313"/>
      <c r="C88" s="314"/>
      <c r="D88" s="314"/>
      <c r="E88" s="314"/>
      <c r="F88" s="314"/>
      <c r="G88" s="314"/>
      <c r="H88" s="314"/>
      <c r="I88" s="314"/>
      <c r="J88" s="314"/>
      <c r="K88" s="314"/>
      <c r="L88" s="314"/>
      <c r="M88" s="314"/>
      <c r="N88" s="314"/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  <c r="AC88" s="314"/>
      <c r="AD88" s="314"/>
      <c r="AE88" s="314"/>
      <c r="AF88" s="314"/>
      <c r="AG88" s="314"/>
      <c r="AH88" s="314"/>
      <c r="AI88" s="314"/>
      <c r="AJ88" s="314"/>
      <c r="AK88" s="314"/>
      <c r="AL88" s="314"/>
      <c r="AM88" s="314"/>
      <c r="AN88" s="314"/>
      <c r="AO88" s="314"/>
      <c r="AP88" s="314"/>
      <c r="AQ88" s="314"/>
      <c r="AR88" s="314"/>
      <c r="AS88" s="314"/>
      <c r="AT88" s="314"/>
      <c r="AU88" s="314"/>
      <c r="AV88" s="314"/>
      <c r="AW88" s="315"/>
    </row>
    <row r="95" spans="1:49" ht="18" customHeight="1" x14ac:dyDescent="0.25"/>
    <row r="96" spans="1:49" ht="18" customHeight="1" x14ac:dyDescent="0.25"/>
  </sheetData>
  <sheetProtection algorithmName="SHA-512" hashValue="rbkfhbWsBkBttR34llq0CIMiyqH5oq4nclS4fko8ysO5u/rGdvWrNEuhSA91K3yD58bpUrYnQLa3asb+ONNnbQ==" saltValue="OZ2dRisMUejP2TugS7YPyw==" spinCount="100000" sheet="1" scenarios="1" selectLockedCells="1"/>
  <mergeCells count="184">
    <mergeCell ref="M1:AV2"/>
    <mergeCell ref="B1:L2"/>
    <mergeCell ref="B6:M6"/>
    <mergeCell ref="N6:Y6"/>
    <mergeCell ref="B12:J12"/>
    <mergeCell ref="N12:V12"/>
    <mergeCell ref="N20:V20"/>
    <mergeCell ref="B20:J20"/>
    <mergeCell ref="B28:J28"/>
    <mergeCell ref="N28:V28"/>
    <mergeCell ref="B36:J36"/>
    <mergeCell ref="N36:V36"/>
    <mergeCell ref="B8:AR9"/>
    <mergeCell ref="AK7:AR7"/>
    <mergeCell ref="B7:AJ7"/>
    <mergeCell ref="B26:J26"/>
    <mergeCell ref="N26:V26"/>
    <mergeCell ref="B27:J27"/>
    <mergeCell ref="W11:Y11"/>
    <mergeCell ref="K12:M12"/>
    <mergeCell ref="W12:Y12"/>
    <mergeCell ref="AQ13:AR13"/>
    <mergeCell ref="K20:M20"/>
    <mergeCell ref="K28:M28"/>
    <mergeCell ref="W28:Y28"/>
    <mergeCell ref="W36:Y36"/>
    <mergeCell ref="K22:L22"/>
    <mergeCell ref="W25:X25"/>
    <mergeCell ref="B43:J43"/>
    <mergeCell ref="N43:V43"/>
    <mergeCell ref="N34:V34"/>
    <mergeCell ref="B35:J35"/>
    <mergeCell ref="N35:V35"/>
    <mergeCell ref="B37:J37"/>
    <mergeCell ref="N37:V37"/>
    <mergeCell ref="B38:J38"/>
    <mergeCell ref="N38:V38"/>
    <mergeCell ref="B39:J39"/>
    <mergeCell ref="N39:V39"/>
    <mergeCell ref="K36:M36"/>
    <mergeCell ref="B40:J40"/>
    <mergeCell ref="N40:V40"/>
    <mergeCell ref="B41:J41"/>
    <mergeCell ref="N41:V41"/>
    <mergeCell ref="B42:J42"/>
    <mergeCell ref="N42:V42"/>
    <mergeCell ref="K37:L37"/>
    <mergeCell ref="N5:X5"/>
    <mergeCell ref="Z5:AJ5"/>
    <mergeCell ref="K26:L26"/>
    <mergeCell ref="B32:J32"/>
    <mergeCell ref="W20:Y20"/>
    <mergeCell ref="N27:V27"/>
    <mergeCell ref="B29:J29"/>
    <mergeCell ref="N29:V29"/>
    <mergeCell ref="B30:J30"/>
    <mergeCell ref="N30:V30"/>
    <mergeCell ref="B31:J31"/>
    <mergeCell ref="N31:V31"/>
    <mergeCell ref="B21:J21"/>
    <mergeCell ref="N21:V21"/>
    <mergeCell ref="B22:J22"/>
    <mergeCell ref="N22:V22"/>
    <mergeCell ref="B23:J23"/>
    <mergeCell ref="N23:V23"/>
    <mergeCell ref="B24:J24"/>
    <mergeCell ref="N24:V24"/>
    <mergeCell ref="B25:J25"/>
    <mergeCell ref="N25:V25"/>
    <mergeCell ref="K21:L21"/>
    <mergeCell ref="K25:L25"/>
    <mergeCell ref="W34:X34"/>
    <mergeCell ref="K35:L35"/>
    <mergeCell ref="W35:X35"/>
    <mergeCell ref="N32:V32"/>
    <mergeCell ref="N33:V33"/>
    <mergeCell ref="B34:J34"/>
    <mergeCell ref="B13:J13"/>
    <mergeCell ref="B14:J14"/>
    <mergeCell ref="B15:J15"/>
    <mergeCell ref="B16:J16"/>
    <mergeCell ref="B17:J17"/>
    <mergeCell ref="B18:J18"/>
    <mergeCell ref="B19:J19"/>
    <mergeCell ref="N13:V13"/>
    <mergeCell ref="N14:V14"/>
    <mergeCell ref="N15:V15"/>
    <mergeCell ref="N16:V16"/>
    <mergeCell ref="N17:V17"/>
    <mergeCell ref="N18:V18"/>
    <mergeCell ref="N19:V19"/>
    <mergeCell ref="C4:AV4"/>
    <mergeCell ref="AK5:AR5"/>
    <mergeCell ref="AK6:AR6"/>
    <mergeCell ref="AS5:AV5"/>
    <mergeCell ref="AS6:AV6"/>
    <mergeCell ref="Z6:AJ6"/>
    <mergeCell ref="B5:L5"/>
    <mergeCell ref="W22:X22"/>
    <mergeCell ref="W37:X37"/>
    <mergeCell ref="W43:X43"/>
    <mergeCell ref="K43:L43"/>
    <mergeCell ref="W26:X26"/>
    <mergeCell ref="K42:L42"/>
    <mergeCell ref="W41:X41"/>
    <mergeCell ref="K38:L38"/>
    <mergeCell ref="K23:L23"/>
    <mergeCell ref="K24:L24"/>
    <mergeCell ref="K41:L41"/>
    <mergeCell ref="W27:X27"/>
    <mergeCell ref="W23:X23"/>
    <mergeCell ref="W24:X24"/>
    <mergeCell ref="K39:L39"/>
    <mergeCell ref="K40:L40"/>
    <mergeCell ref="W39:X39"/>
    <mergeCell ref="K27:L27"/>
    <mergeCell ref="W21:X21"/>
    <mergeCell ref="W42:X42"/>
    <mergeCell ref="AB11:AV11"/>
    <mergeCell ref="K16:L16"/>
    <mergeCell ref="K17:L17"/>
    <mergeCell ref="W16:X16"/>
    <mergeCell ref="W17:X17"/>
    <mergeCell ref="K14:L14"/>
    <mergeCell ref="K18:L18"/>
    <mergeCell ref="W13:X13"/>
    <mergeCell ref="K13:L13"/>
    <mergeCell ref="W14:X14"/>
    <mergeCell ref="W19:X19"/>
    <mergeCell ref="W15:X15"/>
    <mergeCell ref="K15:L15"/>
    <mergeCell ref="W18:X18"/>
    <mergeCell ref="B11:V11"/>
    <mergeCell ref="K19:L19"/>
    <mergeCell ref="C51:N51"/>
    <mergeCell ref="C52:N52"/>
    <mergeCell ref="C53:N53"/>
    <mergeCell ref="C50:N50"/>
    <mergeCell ref="B33:J33"/>
    <mergeCell ref="W38:X38"/>
    <mergeCell ref="W40:X40"/>
    <mergeCell ref="K29:L29"/>
    <mergeCell ref="W29:X29"/>
    <mergeCell ref="K30:L30"/>
    <mergeCell ref="W30:X30"/>
    <mergeCell ref="K31:L31"/>
    <mergeCell ref="W31:X31"/>
    <mergeCell ref="K32:L32"/>
    <mergeCell ref="W32:X32"/>
    <mergeCell ref="K33:L33"/>
    <mergeCell ref="W33:X33"/>
    <mergeCell ref="K34:L34"/>
    <mergeCell ref="C57:N57"/>
    <mergeCell ref="X57:AL57"/>
    <mergeCell ref="C58:N58"/>
    <mergeCell ref="X58:AL58"/>
    <mergeCell ref="C60:N60"/>
    <mergeCell ref="X60:AL60"/>
    <mergeCell ref="C67:N67"/>
    <mergeCell ref="X67:AL67"/>
    <mergeCell ref="C68:N68"/>
    <mergeCell ref="X68:AL68"/>
    <mergeCell ref="B45:AW46"/>
    <mergeCell ref="X50:AL50"/>
    <mergeCell ref="X51:AL51"/>
    <mergeCell ref="X52:AL52"/>
    <mergeCell ref="X53:AL53"/>
    <mergeCell ref="C55:N55"/>
    <mergeCell ref="X55:AL55"/>
    <mergeCell ref="C56:N56"/>
    <mergeCell ref="X56:AL56"/>
    <mergeCell ref="B87:AW88"/>
    <mergeCell ref="B74:AW74"/>
    <mergeCell ref="C61:N61"/>
    <mergeCell ref="X61:AL61"/>
    <mergeCell ref="C62:N62"/>
    <mergeCell ref="X62:AL62"/>
    <mergeCell ref="C63:N63"/>
    <mergeCell ref="X63:AL63"/>
    <mergeCell ref="C65:N65"/>
    <mergeCell ref="X65:AL65"/>
    <mergeCell ref="C66:N66"/>
    <mergeCell ref="X66:AL66"/>
    <mergeCell ref="B71:AW72"/>
  </mergeCells>
  <phoneticPr fontId="5" type="noConversion"/>
  <dataValidations count="1">
    <dataValidation type="list" allowBlank="1" showInputMessage="1" showErrorMessage="1" sqref="AK6:AR6" xr:uid="{72B1D93A-C751-441C-999C-98342B22FA04}">
      <formula1>"Manufacturing,Service,Marketing,Other:"</formula1>
    </dataValidation>
  </dataValidations>
  <printOptions horizontalCentered="1" verticalCentered="1"/>
  <pageMargins left="0.39370078740157483" right="0" top="0.39370078740157483" bottom="0.39370078740157483" header="0.30000000000000004" footer="0.30000000000000004"/>
  <pageSetup paperSize="9" scale="105" orientation="landscape" horizontalDpi="300" verticalDpi="300" r:id="rId1"/>
  <headerFooter alignWithMargins="0"/>
  <ignoredErrors>
    <ignoredError sqref="M16:M19" unlockedFormula="1"/>
  </ignoredErrors>
  <drawing r:id="rId2"/>
  <legacyDrawing r:id="rId3"/>
  <extLst>
    <ext xmlns:mx="http://schemas.microsoft.com/office/mac/excel/2008/main" uri="{64002731-A6B0-56B0-2670-7721B7C09600}">
      <mx:PLV Mode="0" OnePage="0" WScale="105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E20FC-1A47-4E8E-B5C7-5B9608A15FB2}">
  <sheetPr>
    <pageSetUpPr fitToPage="1"/>
  </sheetPr>
  <dimension ref="A1:CF94"/>
  <sheetViews>
    <sheetView showGridLines="0" showRowColHeaders="0" zoomScale="85" zoomScaleNormal="85" zoomScalePageLayoutView="150" workbookViewId="0">
      <selection activeCell="CU5" sqref="CU5"/>
    </sheetView>
  </sheetViews>
  <sheetFormatPr defaultColWidth="2.44140625" defaultRowHeight="12" customHeight="1" x14ac:dyDescent="0.25"/>
  <cols>
    <col min="1" max="16384" width="2.44140625" style="8"/>
  </cols>
  <sheetData>
    <row r="1" spans="1:84" ht="12" customHeight="1" x14ac:dyDescent="0.25">
      <c r="A1" s="118" t="s">
        <v>56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20"/>
    </row>
    <row r="2" spans="1:84" ht="12" customHeight="1" x14ac:dyDescent="0.25">
      <c r="A2" s="187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188"/>
      <c r="CB2" s="188"/>
      <c r="CC2" s="188"/>
      <c r="CD2" s="188"/>
      <c r="CE2" s="188"/>
      <c r="CF2" s="189"/>
    </row>
    <row r="3" spans="1:84" ht="12" customHeight="1" x14ac:dyDescent="0.25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3"/>
    </row>
    <row r="5" spans="1:84" ht="21" customHeight="1" x14ac:dyDescent="0.3">
      <c r="N5" s="190" t="s">
        <v>36</v>
      </c>
      <c r="O5" s="190"/>
      <c r="P5" s="190"/>
      <c r="Q5" s="190"/>
      <c r="R5" s="190"/>
      <c r="S5" s="191" t="s">
        <v>33</v>
      </c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0" t="s">
        <v>30</v>
      </c>
      <c r="BF5" s="190"/>
      <c r="BG5" s="190"/>
      <c r="BH5" s="190"/>
      <c r="BI5" s="190"/>
      <c r="BJ5" s="190"/>
      <c r="BK5" s="190"/>
      <c r="BL5" s="190"/>
      <c r="BM5" s="190"/>
      <c r="BN5" s="172" t="str">
        <f>WorkSheet!Z6</f>
        <v>Mandish</v>
      </c>
      <c r="BO5" s="172"/>
      <c r="BP5" s="172"/>
      <c r="BQ5" s="172"/>
      <c r="BR5" s="172"/>
      <c r="BS5" s="172"/>
      <c r="BT5" s="172"/>
      <c r="BU5" s="172"/>
      <c r="BV5" s="172"/>
      <c r="BW5" s="172"/>
      <c r="BX5" s="172"/>
    </row>
    <row r="6" spans="1:84" ht="21" customHeight="1" x14ac:dyDescent="0.3">
      <c r="N6" s="190" t="s">
        <v>1</v>
      </c>
      <c r="O6" s="190"/>
      <c r="P6" s="190"/>
      <c r="Q6" s="190"/>
      <c r="R6" s="190"/>
      <c r="S6" s="193" t="str">
        <f>WorkSheet!B6</f>
        <v>Process Pack 4</v>
      </c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0"/>
      <c r="BG6" s="10"/>
      <c r="BJ6" s="190" t="s">
        <v>0</v>
      </c>
      <c r="BK6" s="190"/>
      <c r="BL6" s="190"/>
      <c r="BM6" s="190"/>
      <c r="BN6" s="194">
        <f>WorkSheet!AS6</f>
        <v>44754</v>
      </c>
      <c r="BO6" s="194"/>
      <c r="BP6" s="194"/>
      <c r="BQ6" s="194"/>
      <c r="BR6" s="194"/>
      <c r="BS6" s="194"/>
      <c r="BT6" s="194"/>
      <c r="BU6" s="194"/>
      <c r="BV6" s="194"/>
      <c r="BW6" s="194"/>
      <c r="BX6" s="194"/>
    </row>
    <row r="7" spans="1:84" s="35" customFormat="1" ht="18.75" customHeight="1" x14ac:dyDescent="0.3">
      <c r="O7" s="36"/>
      <c r="P7" s="36"/>
      <c r="Q7" s="36"/>
      <c r="R7" s="36" t="s">
        <v>31</v>
      </c>
      <c r="S7" s="192" t="str">
        <f>WorkSheet!N6</f>
        <v>pack 4</v>
      </c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</row>
    <row r="8" spans="1:84" ht="8.25" customHeight="1" x14ac:dyDescent="0.3">
      <c r="O8" s="15"/>
      <c r="P8" s="15"/>
      <c r="Q8" s="15"/>
      <c r="R8" s="16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</row>
    <row r="9" spans="1:84" ht="8.25" customHeight="1" x14ac:dyDescent="0.3">
      <c r="O9" s="15"/>
      <c r="P9" s="15"/>
      <c r="Q9" s="15"/>
      <c r="R9" s="16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</row>
    <row r="10" spans="1:84" ht="8.25" customHeight="1" x14ac:dyDescent="0.3">
      <c r="O10" s="15"/>
      <c r="P10" s="15"/>
      <c r="Q10" s="15"/>
      <c r="R10" s="16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</row>
    <row r="11" spans="1:84" ht="12" customHeight="1" x14ac:dyDescent="0.25">
      <c r="D11" s="183">
        <f>SUM(WorkSheet!K37:L43)</f>
        <v>0</v>
      </c>
      <c r="E11" s="184"/>
      <c r="F11" s="173" t="str">
        <f>WorkSheet!B36</f>
        <v>.</v>
      </c>
      <c r="G11" s="174"/>
      <c r="H11" s="174"/>
      <c r="I11" s="174"/>
      <c r="J11" s="174"/>
      <c r="K11" s="174"/>
      <c r="L11" s="174"/>
      <c r="M11" s="174"/>
      <c r="N11" s="175"/>
      <c r="O11" s="179">
        <f>WorkSheet!K36</f>
        <v>0</v>
      </c>
      <c r="P11" s="180"/>
      <c r="T11" s="183">
        <f>SUM(WorkSheet!$K$13:$L$19)</f>
        <v>113</v>
      </c>
      <c r="U11" s="184"/>
      <c r="V11" s="173" t="str">
        <f>WorkSheet!B12</f>
        <v>Machine</v>
      </c>
      <c r="W11" s="174"/>
      <c r="X11" s="174"/>
      <c r="Y11" s="174"/>
      <c r="Z11" s="174"/>
      <c r="AA11" s="174"/>
      <c r="AB11" s="174"/>
      <c r="AC11" s="174"/>
      <c r="AD11" s="175"/>
      <c r="AE11" s="179">
        <f>WorkSheet!K12</f>
        <v>0.27764127764127766</v>
      </c>
      <c r="AF11" s="180"/>
      <c r="AJ11" s="183">
        <f>SUM(WorkSheet!$W$13:$X$19)</f>
        <v>18</v>
      </c>
      <c r="AK11" s="184"/>
      <c r="AL11" s="173" t="str">
        <f>WorkSheet!N12</f>
        <v>Methods</v>
      </c>
      <c r="AM11" s="174"/>
      <c r="AN11" s="174"/>
      <c r="AO11" s="174"/>
      <c r="AP11" s="174"/>
      <c r="AQ11" s="174"/>
      <c r="AR11" s="174"/>
      <c r="AS11" s="174"/>
      <c r="AT11" s="175"/>
      <c r="AU11" s="179">
        <f>WorkSheet!W12</f>
        <v>4.4226044226044224E-2</v>
      </c>
      <c r="AV11" s="180"/>
      <c r="BA11" s="183">
        <f>SUM(WorkSheet!K21:L27)</f>
        <v>234</v>
      </c>
      <c r="BB11" s="184"/>
      <c r="BC11" s="173" t="str">
        <f>WorkSheet!B20</f>
        <v>Materials</v>
      </c>
      <c r="BD11" s="174"/>
      <c r="BE11" s="174"/>
      <c r="BF11" s="174"/>
      <c r="BG11" s="174"/>
      <c r="BH11" s="174"/>
      <c r="BI11" s="174"/>
      <c r="BJ11" s="174"/>
      <c r="BK11" s="175"/>
      <c r="BL11" s="179">
        <f>WorkSheet!K20</f>
        <v>0.57493857493857492</v>
      </c>
      <c r="BM11" s="180"/>
    </row>
    <row r="12" spans="1:84" ht="12" customHeight="1" x14ac:dyDescent="0.25">
      <c r="D12" s="185"/>
      <c r="E12" s="186"/>
      <c r="F12" s="176"/>
      <c r="G12" s="177"/>
      <c r="H12" s="177"/>
      <c r="I12" s="177"/>
      <c r="J12" s="177"/>
      <c r="K12" s="177"/>
      <c r="L12" s="177"/>
      <c r="M12" s="177"/>
      <c r="N12" s="178"/>
      <c r="O12" s="181"/>
      <c r="P12" s="182"/>
      <c r="T12" s="185"/>
      <c r="U12" s="186"/>
      <c r="V12" s="176"/>
      <c r="W12" s="177"/>
      <c r="X12" s="177"/>
      <c r="Y12" s="177"/>
      <c r="Z12" s="177"/>
      <c r="AA12" s="177"/>
      <c r="AB12" s="177"/>
      <c r="AC12" s="177"/>
      <c r="AD12" s="178"/>
      <c r="AE12" s="181"/>
      <c r="AF12" s="182"/>
      <c r="AJ12" s="185"/>
      <c r="AK12" s="186"/>
      <c r="AL12" s="176"/>
      <c r="AM12" s="177"/>
      <c r="AN12" s="177"/>
      <c r="AO12" s="177"/>
      <c r="AP12" s="177"/>
      <c r="AQ12" s="177"/>
      <c r="AR12" s="177"/>
      <c r="AS12" s="177"/>
      <c r="AT12" s="178"/>
      <c r="AU12" s="181"/>
      <c r="AV12" s="182"/>
      <c r="BA12" s="185"/>
      <c r="BB12" s="186"/>
      <c r="BC12" s="176"/>
      <c r="BD12" s="177"/>
      <c r="BE12" s="177"/>
      <c r="BF12" s="177"/>
      <c r="BG12" s="177"/>
      <c r="BH12" s="177"/>
      <c r="BI12" s="177"/>
      <c r="BJ12" s="177"/>
      <c r="BK12" s="178"/>
      <c r="BL12" s="181"/>
      <c r="BM12" s="182"/>
    </row>
    <row r="13" spans="1:84" s="37" customFormat="1" ht="14.1" customHeight="1" x14ac:dyDescent="0.2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170" t="str">
        <f>"&lt; ---- "&amp;WorkSheet!B41</f>
        <v xml:space="preserve">&lt; ---- </v>
      </c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171" t="str">
        <f>WorkSheet!B27&amp;" ----&gt;"</f>
        <v xml:space="preserve"> ----&gt;</v>
      </c>
      <c r="AY13" s="171"/>
      <c r="AZ13" s="171"/>
      <c r="BA13" s="171"/>
      <c r="BB13" s="171"/>
      <c r="BC13" s="171"/>
      <c r="BD13" s="171"/>
      <c r="BE13" s="171"/>
      <c r="BF13" s="171"/>
      <c r="BG13" s="171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196" t="s">
        <v>35</v>
      </c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73"/>
      <c r="CF13" s="73"/>
    </row>
    <row r="14" spans="1:84" s="37" customFormat="1" ht="14.1" customHeight="1" x14ac:dyDescent="0.2">
      <c r="A14" s="171" t="str">
        <f>WorkSheet!B40&amp;" ----&gt;  "</f>
        <v xml:space="preserve"> ----&gt;  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73"/>
      <c r="M14" s="73"/>
      <c r="N14" s="171" t="str">
        <f>WorkSheet!B13&amp;" ----&gt;"</f>
        <v>jams ----&gt;</v>
      </c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0" t="str">
        <f>"&lt; ---- "&amp;WorkSheet!B16</f>
        <v xml:space="preserve">&lt; ---- </v>
      </c>
      <c r="AB14" s="170"/>
      <c r="AC14" s="170"/>
      <c r="AD14" s="170"/>
      <c r="AE14" s="170"/>
      <c r="AF14" s="170"/>
      <c r="AG14" s="170"/>
      <c r="AH14" s="170"/>
      <c r="AI14" s="170"/>
      <c r="AJ14" s="170"/>
      <c r="AK14" s="73"/>
      <c r="AL14" s="73"/>
      <c r="AM14" s="73"/>
      <c r="AN14" s="73"/>
      <c r="AO14" s="73"/>
      <c r="AP14" s="73"/>
      <c r="AQ14" s="170" t="str">
        <f>"&lt; ----"&amp;WorkSheet!N18</f>
        <v>&lt; ----</v>
      </c>
      <c r="AR14" s="170"/>
      <c r="AS14" s="170"/>
      <c r="AT14" s="170"/>
      <c r="AU14" s="170"/>
      <c r="AV14" s="170"/>
      <c r="AW14" s="170"/>
      <c r="AX14" s="170"/>
      <c r="AY14" s="170"/>
      <c r="AZ14" s="170"/>
      <c r="BA14" s="73"/>
      <c r="BB14" s="73"/>
      <c r="BC14" s="73"/>
      <c r="BD14" s="73"/>
      <c r="BE14" s="73"/>
      <c r="BF14" s="73"/>
      <c r="BG14" s="73"/>
      <c r="BH14" s="170" t="str">
        <f>"&lt; ----"&amp;WorkSheet!B24</f>
        <v>&lt; ----</v>
      </c>
      <c r="BI14" s="170"/>
      <c r="BJ14" s="170"/>
      <c r="BK14" s="170"/>
      <c r="BL14" s="170"/>
      <c r="BM14" s="170"/>
      <c r="BN14" s="170"/>
      <c r="BO14" s="170"/>
      <c r="BP14" s="170"/>
      <c r="BQ14" s="170"/>
      <c r="BR14" s="73"/>
      <c r="BS14" s="195" t="str">
        <f>WorkSheet!B8</f>
        <v xml:space="preserve">The throuput is 35% lower that previous month and is YTD 27% lower thatn Target at 1,230 units/hr. </v>
      </c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</row>
    <row r="15" spans="1:84" s="37" customFormat="1" ht="14.1" customHeight="1" x14ac:dyDescent="0.2">
      <c r="A15" s="171" t="str">
        <f>WorkSheet!B43&amp;" ----&gt; "</f>
        <v xml:space="preserve"> ----&gt; 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0" t="str">
        <f>"&lt; ---- "&amp;WorkSheet!B38</f>
        <v xml:space="preserve">&lt; ---- </v>
      </c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73"/>
      <c r="Z15" s="73"/>
      <c r="AA15" s="73"/>
      <c r="AB15" s="73"/>
      <c r="AC15" s="171" t="str">
        <f>WorkSheet!N13&amp;" ----&gt;"</f>
        <v>No tech to turn on mcahine on time ----&gt;</v>
      </c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73"/>
      <c r="AR15" s="73"/>
      <c r="AS15" s="73"/>
      <c r="AT15" s="73"/>
      <c r="AU15" s="73"/>
      <c r="AV15" s="73"/>
      <c r="AW15" s="73"/>
      <c r="AX15" s="73"/>
      <c r="AY15" s="171" t="str">
        <f>WorkSheet!B21&amp;" ----&gt; "</f>
        <v xml:space="preserve">Late delivery ----&gt; </v>
      </c>
      <c r="AZ15" s="171"/>
      <c r="BA15" s="171"/>
      <c r="BB15" s="171"/>
      <c r="BC15" s="171"/>
      <c r="BD15" s="171"/>
      <c r="BE15" s="171"/>
      <c r="BF15" s="171"/>
      <c r="BG15" s="171"/>
      <c r="BH15" s="171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</row>
    <row r="16" spans="1:84" s="37" customFormat="1" ht="14.1" customHeight="1" x14ac:dyDescent="0.2">
      <c r="A16" s="171" t="str">
        <f>WorkSheet!B37&amp;" ----&gt; "</f>
        <v xml:space="preserve"> ----&gt; 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73"/>
      <c r="O16" s="73"/>
      <c r="P16" s="73"/>
      <c r="Q16" s="73"/>
      <c r="R16" s="171" t="str">
        <f>WorkSheet!B17&amp;" ----&gt;"</f>
        <v xml:space="preserve"> ----&gt;</v>
      </c>
      <c r="S16" s="171"/>
      <c r="T16" s="171"/>
      <c r="U16" s="171"/>
      <c r="V16" s="171"/>
      <c r="W16" s="171"/>
      <c r="X16" s="171"/>
      <c r="Y16" s="171"/>
      <c r="Z16" s="171"/>
      <c r="AA16" s="171"/>
      <c r="AB16" s="170" t="str">
        <f>"&lt; ---- "&amp;WorkSheet!B15</f>
        <v>&lt; ---- long startups</v>
      </c>
      <c r="AC16" s="170"/>
      <c r="AD16" s="170"/>
      <c r="AE16" s="170"/>
      <c r="AF16" s="170"/>
      <c r="AG16" s="170"/>
      <c r="AH16" s="170"/>
      <c r="AI16" s="170"/>
      <c r="AJ16" s="170"/>
      <c r="AK16" s="170"/>
      <c r="AL16" s="73"/>
      <c r="AM16" s="73"/>
      <c r="AN16" s="73"/>
      <c r="AO16" s="73"/>
      <c r="AP16" s="73"/>
      <c r="AQ16" s="73"/>
      <c r="AR16" s="170" t="str">
        <f>"&lt; ----"&amp;WorkSheet!N15</f>
        <v>&lt; ----</v>
      </c>
      <c r="AS16" s="170"/>
      <c r="AT16" s="170"/>
      <c r="AU16" s="170"/>
      <c r="AV16" s="170"/>
      <c r="AW16" s="170"/>
      <c r="AX16" s="170"/>
      <c r="AY16" s="170"/>
      <c r="AZ16" s="170"/>
      <c r="BA16" s="170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195"/>
      <c r="BT16" s="195"/>
      <c r="BU16" s="195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</row>
    <row r="17" spans="1:84" s="37" customFormat="1" ht="14.1" customHeight="1" x14ac:dyDescent="0.2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170" t="str">
        <f>" &lt; ----"&amp;WorkSheet!B22</f>
        <v xml:space="preserve"> &lt; ----</v>
      </c>
      <c r="BJ17" s="170"/>
      <c r="BK17" s="170"/>
      <c r="BL17" s="170"/>
      <c r="BM17" s="170"/>
      <c r="BN17" s="170"/>
      <c r="BO17" s="170"/>
      <c r="BP17" s="170"/>
      <c r="BQ17" s="170"/>
      <c r="BR17" s="170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</row>
    <row r="18" spans="1:84" s="37" customFormat="1" ht="14.1" customHeight="1" x14ac:dyDescent="0.2">
      <c r="A18" s="73"/>
      <c r="B18" s="73"/>
      <c r="C18" s="73"/>
      <c r="D18" s="73"/>
      <c r="E18" s="73"/>
      <c r="F18" s="171" t="str">
        <f>WorkSheet!B39&amp;" ----&gt;"</f>
        <v xml:space="preserve"> ----&gt;</v>
      </c>
      <c r="G18" s="171"/>
      <c r="H18" s="171"/>
      <c r="I18" s="171"/>
      <c r="J18" s="171"/>
      <c r="K18" s="171"/>
      <c r="L18" s="171"/>
      <c r="M18" s="171"/>
      <c r="N18" s="171"/>
      <c r="O18" s="171"/>
      <c r="P18" s="170" t="str">
        <f>"  &lt;---- "&amp;WorkSheet!B42</f>
        <v xml:space="preserve">  &lt;---- </v>
      </c>
      <c r="Q18" s="170"/>
      <c r="R18" s="170"/>
      <c r="S18" s="170"/>
      <c r="T18" s="170"/>
      <c r="U18" s="170"/>
      <c r="V18" s="170"/>
      <c r="W18" s="170"/>
      <c r="X18" s="170"/>
      <c r="Y18" s="170"/>
      <c r="Z18" s="73"/>
      <c r="AA18" s="73"/>
      <c r="AB18" s="73"/>
      <c r="AC18" s="73"/>
      <c r="AD18" s="73"/>
      <c r="AE18" s="73"/>
      <c r="AF18" s="73"/>
      <c r="AG18" s="73"/>
      <c r="AH18" s="171" t="str">
        <f>WorkSheet!N14&amp;" ----&gt;"</f>
        <v>check list not completed ----&gt;</v>
      </c>
      <c r="AI18" s="171"/>
      <c r="AJ18" s="171"/>
      <c r="AK18" s="171"/>
      <c r="AL18" s="171"/>
      <c r="AM18" s="171"/>
      <c r="AN18" s="171"/>
      <c r="AO18" s="171"/>
      <c r="AP18" s="171"/>
      <c r="AQ18" s="171"/>
      <c r="AR18" s="73"/>
      <c r="AS18" s="73"/>
      <c r="AT18" s="73"/>
      <c r="AU18" s="73"/>
      <c r="AV18" s="73"/>
      <c r="AW18" s="73"/>
      <c r="AX18" s="73"/>
      <c r="AY18" s="73"/>
      <c r="AZ18" s="171" t="str">
        <f>WorkSheet!B23&amp;" ----&gt;  "</f>
        <v xml:space="preserve"> ----&gt;  </v>
      </c>
      <c r="BA18" s="171"/>
      <c r="BB18" s="171"/>
      <c r="BC18" s="171"/>
      <c r="BD18" s="171"/>
      <c r="BE18" s="171"/>
      <c r="BF18" s="171"/>
      <c r="BG18" s="171"/>
      <c r="BH18" s="171"/>
      <c r="BI18" s="171"/>
      <c r="BJ18" s="73"/>
      <c r="BK18" s="73"/>
      <c r="BL18" s="73"/>
      <c r="BM18" s="73"/>
      <c r="BN18" s="73"/>
      <c r="BO18" s="73"/>
      <c r="BP18" s="73"/>
      <c r="BQ18" s="73"/>
      <c r="BR18" s="73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</row>
    <row r="19" spans="1:84" s="37" customFormat="1" ht="14.1" customHeight="1" x14ac:dyDescent="0.2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73"/>
      <c r="AA19" s="73"/>
      <c r="AB19" s="73"/>
      <c r="AC19" s="170" t="str">
        <f>"&lt; ---- "&amp;WorkSheet!B18</f>
        <v xml:space="preserve">&lt; ---- </v>
      </c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73"/>
      <c r="AO19" s="73"/>
      <c r="AP19" s="73"/>
      <c r="AQ19" s="73"/>
      <c r="AR19" s="170" t="str">
        <f>"  &lt; ----"&amp;WorkSheet!N16</f>
        <v xml:space="preserve">  &lt; ----</v>
      </c>
      <c r="AS19" s="170"/>
      <c r="AT19" s="170"/>
      <c r="AU19" s="170"/>
      <c r="AV19" s="170"/>
      <c r="AW19" s="170"/>
      <c r="AX19" s="170"/>
      <c r="AY19" s="170"/>
      <c r="AZ19" s="170"/>
      <c r="BA19" s="170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</row>
    <row r="20" spans="1:84" s="37" customFormat="1" ht="14.1" customHeight="1" x14ac:dyDescent="0.2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171" t="str">
        <f>WorkSheet!B14&amp;" ----&gt;"</f>
        <v>infeed conveyor waiting product (starving) ----&gt;</v>
      </c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170" t="str">
        <f>"&lt; ----"&amp;WorkSheet!B25</f>
        <v>&lt; ----</v>
      </c>
      <c r="BK20" s="170"/>
      <c r="BL20" s="170"/>
      <c r="BM20" s="170"/>
      <c r="BN20" s="170"/>
      <c r="BO20" s="170"/>
      <c r="BP20" s="170"/>
      <c r="BQ20" s="170"/>
      <c r="BR20" s="170"/>
      <c r="BS20" s="170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</row>
    <row r="21" spans="1:84" s="37" customFormat="1" ht="14.1" customHeight="1" x14ac:dyDescent="0.2">
      <c r="A21" s="73"/>
      <c r="B21" s="73"/>
      <c r="C21" s="73"/>
      <c r="D21" s="73"/>
      <c r="E21" s="73"/>
      <c r="F21" s="73"/>
      <c r="G21" s="73"/>
      <c r="H21" s="73"/>
      <c r="J21" s="73"/>
      <c r="K21" s="73"/>
      <c r="L21" s="73"/>
      <c r="M21" s="73"/>
      <c r="N21" s="73"/>
      <c r="O21" s="73"/>
      <c r="P21" s="73"/>
      <c r="Q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171" t="str">
        <f>WorkSheet!N17&amp;" ----&gt;"</f>
        <v xml:space="preserve"> ----&gt;</v>
      </c>
      <c r="AJ21" s="171"/>
      <c r="AK21" s="171"/>
      <c r="AL21" s="171"/>
      <c r="AM21" s="171"/>
      <c r="AN21" s="171"/>
      <c r="AO21" s="171"/>
      <c r="AP21" s="171"/>
      <c r="AQ21" s="171"/>
      <c r="AR21" s="171"/>
      <c r="AS21" s="73"/>
      <c r="AT21" s="73"/>
      <c r="AU21" s="73"/>
      <c r="AV21" s="73"/>
      <c r="AW21" s="73"/>
      <c r="AX21" s="73"/>
      <c r="AY21" s="73"/>
      <c r="AZ21" s="73"/>
      <c r="BA21" s="171" t="str">
        <f>WorkSheet!B26&amp;" ----&gt;   "</f>
        <v xml:space="preserve"> ----&gt;   </v>
      </c>
      <c r="BB21" s="171"/>
      <c r="BC21" s="171"/>
      <c r="BD21" s="171"/>
      <c r="BE21" s="171"/>
      <c r="BF21" s="171"/>
      <c r="BG21" s="171"/>
      <c r="BH21" s="171"/>
      <c r="BI21" s="171"/>
      <c r="BJ21" s="171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</row>
    <row r="22" spans="1:84" s="37" customFormat="1" ht="14.1" customHeight="1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170" t="str">
        <f>"&lt; ---- "&amp;WorkSheet!B19</f>
        <v xml:space="preserve">&lt; ---- </v>
      </c>
      <c r="AE22" s="170"/>
      <c r="AF22" s="170"/>
      <c r="AG22" s="170"/>
      <c r="AH22" s="170"/>
      <c r="AI22" s="170"/>
      <c r="AJ22" s="170"/>
      <c r="AK22" s="170"/>
      <c r="AL22" s="170"/>
      <c r="AM22" s="170"/>
      <c r="AN22" s="73"/>
      <c r="AO22" s="73"/>
      <c r="AP22" s="73"/>
      <c r="AQ22" s="73"/>
      <c r="AR22" s="73"/>
      <c r="AS22" s="170" t="str">
        <f>" &lt; ----"&amp;WorkSheet!N19</f>
        <v xml:space="preserve"> &lt; ----</v>
      </c>
      <c r="AT22" s="170"/>
      <c r="AU22" s="170"/>
      <c r="AV22" s="170"/>
      <c r="AW22" s="170"/>
      <c r="AX22" s="170"/>
      <c r="AY22" s="170"/>
      <c r="AZ22" s="170"/>
      <c r="BA22" s="170"/>
      <c r="BB22" s="170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</row>
    <row r="23" spans="1:84" s="37" customFormat="1" ht="14.1" customHeight="1" x14ac:dyDescent="0.2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</row>
    <row r="24" spans="1:84" s="37" customFormat="1" ht="14.1" customHeight="1" x14ac:dyDescent="0.2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</row>
    <row r="25" spans="1:84" s="37" customFormat="1" ht="14.1" customHeight="1" x14ac:dyDescent="0.2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170" t="str">
        <f>"&lt; ---- "&amp;WorkSheet!N27</f>
        <v xml:space="preserve">&lt; ---- </v>
      </c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73"/>
      <c r="AQ25" s="73"/>
      <c r="AR25" s="73"/>
      <c r="AS25" s="170" t="str">
        <f>"   &lt; ---- "&amp;WorkSheet!B35</f>
        <v xml:space="preserve">   &lt; ---- </v>
      </c>
      <c r="AT25" s="170"/>
      <c r="AU25" s="170"/>
      <c r="AV25" s="170"/>
      <c r="AW25" s="170"/>
      <c r="AX25" s="170"/>
      <c r="AY25" s="170"/>
      <c r="AZ25" s="170"/>
      <c r="BA25" s="170"/>
      <c r="BB25" s="170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</row>
    <row r="26" spans="1:84" s="37" customFormat="1" ht="14.1" customHeight="1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171" t="str">
        <f>WorkSheet!B34&amp;" ----&gt;"</f>
        <v xml:space="preserve"> ----&gt;</v>
      </c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73"/>
      <c r="AT26" s="73"/>
      <c r="AU26" s="73"/>
      <c r="AV26" s="73"/>
      <c r="AW26" s="73"/>
      <c r="AX26" s="73"/>
      <c r="AY26" s="171" t="str">
        <f>WorkSheet!N33&amp;" ----&gt;"</f>
        <v xml:space="preserve"> ----&gt;</v>
      </c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0" t="str">
        <f>"&lt; ---- "&amp;WorkSheet!N35</f>
        <v xml:space="preserve">&lt; ---- </v>
      </c>
      <c r="BL26" s="170"/>
      <c r="BM26" s="170"/>
      <c r="BN26" s="170"/>
      <c r="BO26" s="170"/>
      <c r="BP26" s="170"/>
      <c r="BQ26" s="170"/>
      <c r="BR26" s="170"/>
      <c r="BS26" s="170"/>
      <c r="BT26" s="170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</row>
    <row r="27" spans="1:84" s="37" customFormat="1" ht="14.1" customHeight="1" x14ac:dyDescent="0.2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</row>
    <row r="28" spans="1:84" s="37" customFormat="1" ht="14.1" customHeight="1" x14ac:dyDescent="0.2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171" t="str">
        <f>WorkSheet!N24&amp;" ----&gt;"</f>
        <v xml:space="preserve"> ----&gt;</v>
      </c>
      <c r="T28" s="171"/>
      <c r="U28" s="171"/>
      <c r="V28" s="171"/>
      <c r="W28" s="171"/>
      <c r="X28" s="171"/>
      <c r="Y28" s="171"/>
      <c r="Z28" s="171"/>
      <c r="AA28" s="171"/>
      <c r="AB28" s="171"/>
      <c r="AC28" s="170" t="str">
        <f>"&lt; ---- "&amp;WorkSheet!N22</f>
        <v xml:space="preserve">&lt; ---- </v>
      </c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73"/>
      <c r="AP28" s="73"/>
      <c r="AQ28" s="73"/>
      <c r="AR28" s="73"/>
      <c r="AS28" s="170" t="str">
        <f>"&lt; ---- "&amp;WorkSheet!B31</f>
        <v>&lt; ---- Temporary support</v>
      </c>
      <c r="AT28" s="170"/>
      <c r="AU28" s="170"/>
      <c r="AV28" s="170"/>
      <c r="AW28" s="170"/>
      <c r="AX28" s="170"/>
      <c r="AY28" s="170"/>
      <c r="AZ28" s="170"/>
      <c r="BA28" s="170"/>
      <c r="BB28" s="170"/>
      <c r="BC28" s="73"/>
      <c r="BD28" s="73"/>
      <c r="BE28" s="73"/>
      <c r="BF28" s="73"/>
      <c r="BG28" s="73"/>
      <c r="BH28" s="73"/>
      <c r="BI28" s="73"/>
      <c r="BJ28" s="170" t="str">
        <f>"&lt; ---- "&amp;WorkSheet!N33</f>
        <v xml:space="preserve">&lt; ---- </v>
      </c>
      <c r="BK28" s="170"/>
      <c r="BL28" s="170"/>
      <c r="BM28" s="170"/>
      <c r="BN28" s="170"/>
      <c r="BO28" s="170"/>
      <c r="BP28" s="170"/>
      <c r="BQ28" s="170"/>
      <c r="BR28" s="170"/>
      <c r="BS28" s="170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</row>
    <row r="29" spans="1:84" s="37" customFormat="1" ht="14.1" customHeight="1" x14ac:dyDescent="0.2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171" t="str">
        <f>WorkSheet!B30&amp;" ----&gt; "</f>
        <v xml:space="preserve">Late ----&gt; </v>
      </c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73"/>
      <c r="AT29" s="73"/>
      <c r="AU29" s="73"/>
      <c r="AV29" s="73"/>
      <c r="AW29" s="73"/>
      <c r="AX29" s="171" t="str">
        <f>WorkSheet!N30&amp;" ----&gt;"</f>
        <v xml:space="preserve"> ----&gt;</v>
      </c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</row>
    <row r="30" spans="1:84" s="37" customFormat="1" ht="14.1" customHeight="1" x14ac:dyDescent="0.2">
      <c r="A30" s="73"/>
      <c r="B30" s="73"/>
      <c r="C30" s="73"/>
      <c r="D30" s="73"/>
      <c r="E30" s="73"/>
      <c r="F30" s="171" t="str">
        <f>WorkSheet!N39&amp;" ----&gt;"</f>
        <v xml:space="preserve"> ----&gt;</v>
      </c>
      <c r="G30" s="171"/>
      <c r="H30" s="171"/>
      <c r="I30" s="171"/>
      <c r="J30" s="171"/>
      <c r="K30" s="171"/>
      <c r="L30" s="171"/>
      <c r="M30" s="171"/>
      <c r="N30" s="171"/>
      <c r="O30" s="171"/>
      <c r="P30" s="170" t="str">
        <f>"  &lt; ---- "&amp;WorkSheet!N42</f>
        <v xml:space="preserve">  &lt; ---- </v>
      </c>
      <c r="Q30" s="170"/>
      <c r="R30" s="170"/>
      <c r="S30" s="170"/>
      <c r="T30" s="170"/>
      <c r="U30" s="170"/>
      <c r="V30" s="170"/>
      <c r="W30" s="170"/>
      <c r="X30" s="170"/>
      <c r="Y30" s="170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</row>
    <row r="31" spans="1:84" s="37" customFormat="1" ht="14.1" customHeight="1" x14ac:dyDescent="0.2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171" t="str">
        <f>WorkSheet!N21&amp;" ----&gt;"</f>
        <v xml:space="preserve"> ----&gt;</v>
      </c>
      <c r="S31" s="171"/>
      <c r="T31" s="171"/>
      <c r="U31" s="171"/>
      <c r="V31" s="171"/>
      <c r="W31" s="171"/>
      <c r="X31" s="171"/>
      <c r="Y31" s="171"/>
      <c r="Z31" s="171"/>
      <c r="AA31" s="171"/>
      <c r="AB31" s="170" t="str">
        <f>"&lt; ---- "&amp;WorkSheet!N26</f>
        <v xml:space="preserve">&lt; ---- </v>
      </c>
      <c r="AC31" s="170"/>
      <c r="AD31" s="170"/>
      <c r="AE31" s="170"/>
      <c r="AF31" s="170"/>
      <c r="AG31" s="170"/>
      <c r="AH31" s="170"/>
      <c r="AI31" s="170"/>
      <c r="AJ31" s="170"/>
      <c r="AK31" s="170"/>
      <c r="AL31" s="73"/>
      <c r="AM31" s="73"/>
      <c r="AN31" s="73"/>
      <c r="AO31" s="73"/>
      <c r="AP31" s="73"/>
      <c r="AQ31" s="73"/>
      <c r="AR31" s="170" t="str">
        <f>"&lt; ---- "&amp;WorkSheet!B29</f>
        <v>&lt; ---- Training issues</v>
      </c>
      <c r="AS31" s="170"/>
      <c r="AT31" s="170"/>
      <c r="AU31" s="170"/>
      <c r="AV31" s="170"/>
      <c r="AW31" s="170"/>
      <c r="AX31" s="170"/>
      <c r="AY31" s="170"/>
      <c r="AZ31" s="170"/>
      <c r="BA31" s="170"/>
      <c r="BB31" s="73"/>
      <c r="BC31" s="73"/>
      <c r="BD31" s="73"/>
      <c r="BE31" s="73"/>
      <c r="BF31" s="73"/>
      <c r="BG31" s="73"/>
      <c r="BH31" s="73"/>
      <c r="BI31" s="170" t="str">
        <f>"  &lt; ---- "&amp;WorkSheet!N29</f>
        <v xml:space="preserve">  &lt; ---- Room is cold, product is affected</v>
      </c>
      <c r="BJ31" s="170"/>
      <c r="BK31" s="170"/>
      <c r="BL31" s="170"/>
      <c r="BM31" s="170"/>
      <c r="BN31" s="170"/>
      <c r="BO31" s="170"/>
      <c r="BP31" s="170"/>
      <c r="BQ31" s="170"/>
      <c r="BR31" s="170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</row>
    <row r="32" spans="1:84" s="37" customFormat="1" ht="14.1" customHeight="1" x14ac:dyDescent="0.2">
      <c r="A32" s="73"/>
      <c r="B32" s="73"/>
      <c r="C32" s="73"/>
      <c r="D32" s="171" t="str">
        <f>WorkSheet!N37&amp;" ----&gt;"</f>
        <v xml:space="preserve"> ----&gt;</v>
      </c>
      <c r="E32" s="171"/>
      <c r="F32" s="171"/>
      <c r="G32" s="171"/>
      <c r="H32" s="171"/>
      <c r="I32" s="171"/>
      <c r="J32" s="171"/>
      <c r="K32" s="171"/>
      <c r="L32" s="171"/>
      <c r="M32" s="171"/>
      <c r="N32" s="170" t="str">
        <f>" &lt; ---- "&amp;WorkSheet!N43</f>
        <v xml:space="preserve"> &lt; ---- </v>
      </c>
      <c r="O32" s="170"/>
      <c r="P32" s="170"/>
      <c r="Q32" s="170"/>
      <c r="R32" s="170"/>
      <c r="S32" s="170"/>
      <c r="T32" s="170"/>
      <c r="U32" s="170"/>
      <c r="V32" s="170"/>
      <c r="W32" s="170"/>
      <c r="X32" s="73"/>
      <c r="Y32" s="73"/>
      <c r="Z32" s="73"/>
      <c r="AA32" s="73"/>
      <c r="AB32" s="73"/>
      <c r="AC32" s="73"/>
      <c r="AD32" s="73"/>
      <c r="AE32" s="73"/>
      <c r="AF32" s="171" t="str">
        <f>WorkSheet!B32&amp;" ----&gt;  "</f>
        <v xml:space="preserve"> ----&gt;  </v>
      </c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73"/>
      <c r="AS32" s="73"/>
      <c r="AT32" s="73"/>
      <c r="AU32" s="73"/>
      <c r="AV32" s="73"/>
      <c r="AW32" s="171" t="str">
        <f>WorkSheet!N31&amp;" ----&gt;"</f>
        <v xml:space="preserve"> ----&gt;</v>
      </c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</row>
    <row r="33" spans="1:84" s="37" customFormat="1" ht="14.1" customHeight="1" x14ac:dyDescent="0.2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170" t="str">
        <f>" &lt; ---- "&amp;WorkSheet!N38</f>
        <v xml:space="preserve"> &lt; ---- </v>
      </c>
      <c r="N33" s="170"/>
      <c r="O33" s="170"/>
      <c r="P33" s="170"/>
      <c r="Q33" s="170"/>
      <c r="R33" s="170"/>
      <c r="S33" s="170"/>
      <c r="T33" s="170"/>
      <c r="U33" s="170"/>
      <c r="V33" s="170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</row>
    <row r="34" spans="1:84" s="37" customFormat="1" ht="14.1" customHeight="1" x14ac:dyDescent="0.2">
      <c r="A34" s="73"/>
      <c r="B34" s="171" t="str">
        <f>WorkSheet!N40&amp;" ----&gt;"</f>
        <v xml:space="preserve"> ----&gt;</v>
      </c>
      <c r="C34" s="171"/>
      <c r="D34" s="171"/>
      <c r="E34" s="171"/>
      <c r="F34" s="171"/>
      <c r="G34" s="171"/>
      <c r="H34" s="171"/>
      <c r="I34" s="171"/>
      <c r="J34" s="171"/>
      <c r="K34" s="171"/>
      <c r="L34" s="73"/>
      <c r="M34" s="73"/>
      <c r="N34" s="73"/>
      <c r="O34" s="73"/>
      <c r="P34" s="73"/>
      <c r="Q34" s="171" t="str">
        <f>WorkSheet!N25&amp;" ----&gt;"</f>
        <v xml:space="preserve"> ----&gt;</v>
      </c>
      <c r="R34" s="171"/>
      <c r="S34" s="171"/>
      <c r="T34" s="171"/>
      <c r="U34" s="171"/>
      <c r="V34" s="171"/>
      <c r="W34" s="171"/>
      <c r="X34" s="171"/>
      <c r="Y34" s="171"/>
      <c r="Z34" s="171"/>
      <c r="AA34" s="170" t="str">
        <f>"  &lt; ---- "&amp;WorkSheet!N23</f>
        <v xml:space="preserve">  &lt; ---- </v>
      </c>
      <c r="AB34" s="170"/>
      <c r="AC34" s="170"/>
      <c r="AD34" s="170"/>
      <c r="AE34" s="170"/>
      <c r="AF34" s="170"/>
      <c r="AG34" s="170"/>
      <c r="AH34" s="170"/>
      <c r="AI34" s="170"/>
      <c r="AJ34" s="170"/>
      <c r="AK34" s="73"/>
      <c r="AL34" s="73"/>
      <c r="AM34" s="73"/>
      <c r="AN34" s="73"/>
      <c r="AO34" s="73"/>
      <c r="AP34" s="73"/>
      <c r="AQ34" s="170" t="str">
        <f>"&lt; ---- "&amp;WorkSheet!B33</f>
        <v xml:space="preserve">&lt; ---- </v>
      </c>
      <c r="AR34" s="170"/>
      <c r="AS34" s="170"/>
      <c r="AT34" s="170"/>
      <c r="AU34" s="170"/>
      <c r="AV34" s="170"/>
      <c r="AW34" s="170"/>
      <c r="AX34" s="170"/>
      <c r="AY34" s="170"/>
      <c r="AZ34" s="170"/>
      <c r="BA34" s="73"/>
      <c r="BB34" s="73"/>
      <c r="BC34" s="73"/>
      <c r="BD34" s="73"/>
      <c r="BE34" s="73"/>
      <c r="BF34" s="73"/>
      <c r="BG34" s="73"/>
      <c r="BH34" s="170" t="str">
        <f>"&lt; ---- "&amp;WorkSheet!N32</f>
        <v xml:space="preserve">&lt; ---- </v>
      </c>
      <c r="BI34" s="170"/>
      <c r="BJ34" s="170"/>
      <c r="BK34" s="170"/>
      <c r="BL34" s="170"/>
      <c r="BM34" s="170"/>
      <c r="BN34" s="170"/>
      <c r="BO34" s="170"/>
      <c r="BP34" s="170"/>
      <c r="BQ34" s="170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</row>
    <row r="35" spans="1:84" s="37" customFormat="1" ht="14.1" customHeight="1" x14ac:dyDescent="0.2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170" t="str">
        <f>"&lt; ---- "&amp;WorkSheet!N41</f>
        <v xml:space="preserve">&lt; ---- </v>
      </c>
      <c r="L35" s="170"/>
      <c r="M35" s="170"/>
      <c r="N35" s="170"/>
      <c r="O35" s="170"/>
      <c r="P35" s="170"/>
      <c r="Q35" s="170"/>
      <c r="R35" s="170"/>
      <c r="S35" s="170"/>
      <c r="T35" s="170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4" s="9" customFormat="1" ht="12" customHeight="1" x14ac:dyDescent="0.25">
      <c r="D36" s="183">
        <f>SUM(WorkSheet!W37:X43)</f>
        <v>0</v>
      </c>
      <c r="E36" s="184"/>
      <c r="F36" s="173" t="str">
        <f>WorkSheet!N36</f>
        <v>.</v>
      </c>
      <c r="G36" s="174"/>
      <c r="H36" s="174"/>
      <c r="I36" s="174"/>
      <c r="J36" s="174"/>
      <c r="K36" s="174"/>
      <c r="L36" s="174"/>
      <c r="M36" s="174"/>
      <c r="N36" s="175"/>
      <c r="O36" s="179">
        <f>WorkSheet!W36</f>
        <v>0</v>
      </c>
      <c r="P36" s="180"/>
      <c r="T36" s="183">
        <f>SUM(WorkSheet!W21:X27)</f>
        <v>0</v>
      </c>
      <c r="U36" s="184"/>
      <c r="V36" s="173" t="str">
        <f>WorkSheet!N20</f>
        <v>Measurement</v>
      </c>
      <c r="W36" s="174"/>
      <c r="X36" s="174"/>
      <c r="Y36" s="174"/>
      <c r="Z36" s="174"/>
      <c r="AA36" s="174"/>
      <c r="AB36" s="174"/>
      <c r="AC36" s="174"/>
      <c r="AD36" s="175"/>
      <c r="AE36" s="179">
        <f>WorkSheet!W20</f>
        <v>0</v>
      </c>
      <c r="AF36" s="180"/>
      <c r="AG36" s="8"/>
      <c r="AH36" s="8"/>
      <c r="AI36" s="8"/>
      <c r="AJ36" s="183">
        <f>SUM(WorkSheet!K29:L35)</f>
        <v>39</v>
      </c>
      <c r="AK36" s="184"/>
      <c r="AL36" s="173" t="str">
        <f>WorkSheet!B28</f>
        <v>Manpower</v>
      </c>
      <c r="AM36" s="174"/>
      <c r="AN36" s="174"/>
      <c r="AO36" s="174"/>
      <c r="AP36" s="174"/>
      <c r="AQ36" s="174"/>
      <c r="AR36" s="174"/>
      <c r="AS36" s="174"/>
      <c r="AT36" s="175"/>
      <c r="AU36" s="179">
        <f>WorkSheet!K28</f>
        <v>9.5823095823095825E-2</v>
      </c>
      <c r="AV36" s="180"/>
      <c r="AW36" s="8"/>
      <c r="AX36" s="8"/>
      <c r="AY36" s="8"/>
      <c r="AZ36" s="8"/>
      <c r="BA36" s="183">
        <f>SUM(WorkSheet!W29:X35)</f>
        <v>3</v>
      </c>
      <c r="BB36" s="184"/>
      <c r="BC36" s="173" t="str">
        <f>WorkSheet!N28</f>
        <v>Mother Nature</v>
      </c>
      <c r="BD36" s="174"/>
      <c r="BE36" s="174"/>
      <c r="BF36" s="174"/>
      <c r="BG36" s="174"/>
      <c r="BH36" s="174"/>
      <c r="BI36" s="174"/>
      <c r="BJ36" s="174"/>
      <c r="BK36" s="175"/>
      <c r="BL36" s="179">
        <f>WorkSheet!W28</f>
        <v>7.3710073710073713E-3</v>
      </c>
      <c r="BM36" s="180"/>
    </row>
    <row r="37" spans="1:84" s="9" customFormat="1" ht="12" customHeight="1" x14ac:dyDescent="0.25">
      <c r="D37" s="185"/>
      <c r="E37" s="186"/>
      <c r="F37" s="176"/>
      <c r="G37" s="177"/>
      <c r="H37" s="177"/>
      <c r="I37" s="177"/>
      <c r="J37" s="177"/>
      <c r="K37" s="177"/>
      <c r="L37" s="177"/>
      <c r="M37" s="177"/>
      <c r="N37" s="178"/>
      <c r="O37" s="181"/>
      <c r="P37" s="182"/>
      <c r="T37" s="185"/>
      <c r="U37" s="186"/>
      <c r="V37" s="176"/>
      <c r="W37" s="177"/>
      <c r="X37" s="177"/>
      <c r="Y37" s="177"/>
      <c r="Z37" s="177"/>
      <c r="AA37" s="177"/>
      <c r="AB37" s="177"/>
      <c r="AC37" s="177"/>
      <c r="AD37" s="178"/>
      <c r="AE37" s="181"/>
      <c r="AF37" s="182"/>
      <c r="AG37" s="8"/>
      <c r="AH37" s="8"/>
      <c r="AI37" s="8"/>
      <c r="AJ37" s="185"/>
      <c r="AK37" s="186"/>
      <c r="AL37" s="176"/>
      <c r="AM37" s="177"/>
      <c r="AN37" s="177"/>
      <c r="AO37" s="177"/>
      <c r="AP37" s="177"/>
      <c r="AQ37" s="177"/>
      <c r="AR37" s="177"/>
      <c r="AS37" s="177"/>
      <c r="AT37" s="178"/>
      <c r="AU37" s="181"/>
      <c r="AV37" s="182"/>
      <c r="AW37" s="8"/>
      <c r="AX37" s="8"/>
      <c r="AY37" s="8"/>
      <c r="AZ37" s="8"/>
      <c r="BA37" s="185"/>
      <c r="BB37" s="186"/>
      <c r="BC37" s="176"/>
      <c r="BD37" s="177"/>
      <c r="BE37" s="177"/>
      <c r="BF37" s="177"/>
      <c r="BG37" s="177"/>
      <c r="BH37" s="177"/>
      <c r="BI37" s="177"/>
      <c r="BJ37" s="177"/>
      <c r="BK37" s="178"/>
      <c r="BL37" s="181"/>
      <c r="BM37" s="182"/>
    </row>
    <row r="38" spans="1:84" s="9" customFormat="1" ht="12" customHeight="1" x14ac:dyDescent="0.2"/>
    <row r="39" spans="1:84" s="9" customFormat="1" ht="12" customHeight="1" x14ac:dyDescent="0.2"/>
    <row r="40" spans="1:84" s="9" customFormat="1" ht="13.8" x14ac:dyDescent="0.25">
      <c r="D40" s="14" t="s">
        <v>34</v>
      </c>
    </row>
    <row r="41" spans="1:84" s="9" customFormat="1" ht="12" customHeight="1" x14ac:dyDescent="0.2"/>
    <row r="42" spans="1:84" s="9" customFormat="1" ht="12" customHeight="1" x14ac:dyDescent="0.2"/>
    <row r="43" spans="1:84" s="9" customFormat="1" ht="12" customHeight="1" x14ac:dyDescent="0.2"/>
    <row r="44" spans="1:84" s="9" customFormat="1" ht="12" customHeight="1" x14ac:dyDescent="0.2"/>
    <row r="45" spans="1:84" s="9" customFormat="1" ht="12" customHeight="1" x14ac:dyDescent="0.2"/>
    <row r="46" spans="1:84" s="9" customFormat="1" ht="12" customHeight="1" x14ac:dyDescent="0.2"/>
    <row r="47" spans="1:84" s="9" customFormat="1" ht="12" customHeight="1" x14ac:dyDescent="0.2"/>
    <row r="48" spans="1:84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="9" customFormat="1" ht="12" customHeight="1" x14ac:dyDescent="0.2"/>
    <row r="82" s="9" customFormat="1" ht="12" customHeight="1" x14ac:dyDescent="0.2"/>
    <row r="83" s="9" customFormat="1" ht="12" customHeight="1" x14ac:dyDescent="0.2"/>
    <row r="84" s="9" customFormat="1" ht="12" customHeight="1" x14ac:dyDescent="0.2"/>
    <row r="85" s="9" customFormat="1" ht="12" customHeight="1" x14ac:dyDescent="0.2"/>
    <row r="86" s="9" customFormat="1" ht="12" customHeight="1" x14ac:dyDescent="0.2"/>
    <row r="87" s="9" customFormat="1" ht="12" customHeight="1" x14ac:dyDescent="0.2"/>
    <row r="88" s="9" customFormat="1" ht="12" customHeight="1" x14ac:dyDescent="0.2"/>
    <row r="89" s="9" customFormat="1" ht="12" customHeight="1" x14ac:dyDescent="0.2"/>
    <row r="90" s="9" customFormat="1" ht="12" customHeight="1" x14ac:dyDescent="0.2"/>
    <row r="91" s="9" customFormat="1" ht="12" customHeight="1" x14ac:dyDescent="0.2"/>
    <row r="92" s="9" customFormat="1" ht="12" customHeight="1" x14ac:dyDescent="0.2"/>
    <row r="93" s="9" customFormat="1" ht="12" customHeight="1" x14ac:dyDescent="0.2"/>
    <row r="94" s="9" customFormat="1" ht="12" customHeight="1" x14ac:dyDescent="0.2"/>
  </sheetData>
  <sheetProtection algorithmName="SHA-512" hashValue="8uXTJ2CQ0tmg2fFn+soWcZd7umPGNRer/TPeyuGF+pclva6b5W41Y7UdHH+IWV9xYDWw1p6rua0wFrCEK3cSCg==" saltValue="3hfSRcRqBq1omfYkZq+Y/w==" spinCount="100000" sheet="1" scenarios="1" selectLockedCells="1" selectUnlockedCells="1"/>
  <mergeCells count="92">
    <mergeCell ref="N14:Z14"/>
    <mergeCell ref="AC15:AP15"/>
    <mergeCell ref="AC19:AM20"/>
    <mergeCell ref="R16:AA17"/>
    <mergeCell ref="P18:Y19"/>
    <mergeCell ref="Q20:AB20"/>
    <mergeCell ref="F18:O18"/>
    <mergeCell ref="S7:BD7"/>
    <mergeCell ref="S6:BD6"/>
    <mergeCell ref="BN6:BX6"/>
    <mergeCell ref="BS14:CF18"/>
    <mergeCell ref="BT13:CD13"/>
    <mergeCell ref="AY15:BH15"/>
    <mergeCell ref="AZ18:BI18"/>
    <mergeCell ref="T11:U12"/>
    <mergeCell ref="V11:AD12"/>
    <mergeCell ref="AJ11:AK12"/>
    <mergeCell ref="AB16:AK16"/>
    <mergeCell ref="K13:V13"/>
    <mergeCell ref="M15:X15"/>
    <mergeCell ref="A16:M16"/>
    <mergeCell ref="A15:L15"/>
    <mergeCell ref="A14:K14"/>
    <mergeCell ref="BE5:BM5"/>
    <mergeCell ref="BJ6:BM6"/>
    <mergeCell ref="N6:R6"/>
    <mergeCell ref="N5:R5"/>
    <mergeCell ref="S5:BD5"/>
    <mergeCell ref="A1:CF3"/>
    <mergeCell ref="D36:E37"/>
    <mergeCell ref="F36:N37"/>
    <mergeCell ref="O36:P37"/>
    <mergeCell ref="D11:E12"/>
    <mergeCell ref="F11:N12"/>
    <mergeCell ref="O11:P12"/>
    <mergeCell ref="S28:AB28"/>
    <mergeCell ref="R31:AA31"/>
    <mergeCell ref="Q34:Z34"/>
    <mergeCell ref="AB31:AK31"/>
    <mergeCell ref="AA34:AJ34"/>
    <mergeCell ref="AQ34:AZ34"/>
    <mergeCell ref="AR31:BA31"/>
    <mergeCell ref="AS28:BB28"/>
    <mergeCell ref="AS25:BB25"/>
    <mergeCell ref="AF29:AR29"/>
    <mergeCell ref="AF32:AQ32"/>
    <mergeCell ref="AG26:AR26"/>
    <mergeCell ref="AY26:BJ26"/>
    <mergeCell ref="AX29:BI29"/>
    <mergeCell ref="AW32:BH32"/>
    <mergeCell ref="BI31:BR31"/>
    <mergeCell ref="BJ28:BS28"/>
    <mergeCell ref="BK26:BT26"/>
    <mergeCell ref="AC28:AN28"/>
    <mergeCell ref="BA11:BB12"/>
    <mergeCell ref="BL11:BM12"/>
    <mergeCell ref="BH14:BQ14"/>
    <mergeCell ref="BJ20:BS20"/>
    <mergeCell ref="BI17:BR17"/>
    <mergeCell ref="T36:U37"/>
    <mergeCell ref="V36:AD37"/>
    <mergeCell ref="AE36:AF37"/>
    <mergeCell ref="AJ36:AK37"/>
    <mergeCell ref="AL36:AT37"/>
    <mergeCell ref="AU36:AV37"/>
    <mergeCell ref="BA36:BB37"/>
    <mergeCell ref="BC36:BK37"/>
    <mergeCell ref="BL36:BM37"/>
    <mergeCell ref="BH34:BQ34"/>
    <mergeCell ref="AD25:AO25"/>
    <mergeCell ref="BN5:BX5"/>
    <mergeCell ref="AA14:AJ14"/>
    <mergeCell ref="AL11:AT12"/>
    <mergeCell ref="BC11:BK12"/>
    <mergeCell ref="AH18:AQ18"/>
    <mergeCell ref="AR19:BA19"/>
    <mergeCell ref="AR16:BA16"/>
    <mergeCell ref="AQ14:AZ14"/>
    <mergeCell ref="AX13:BG13"/>
    <mergeCell ref="AE11:AF12"/>
    <mergeCell ref="AU11:AV12"/>
    <mergeCell ref="AD22:AM22"/>
    <mergeCell ref="AI21:AR21"/>
    <mergeCell ref="AS22:BB22"/>
    <mergeCell ref="BA21:BJ21"/>
    <mergeCell ref="K35:T35"/>
    <mergeCell ref="M33:V33"/>
    <mergeCell ref="D32:M32"/>
    <mergeCell ref="F30:O30"/>
    <mergeCell ref="P30:Y30"/>
    <mergeCell ref="N32:W32"/>
    <mergeCell ref="B34:K34"/>
  </mergeCells>
  <conditionalFormatting sqref="O36:P37 O11:P12 AE11:AF12 AE36:AF37 AU36:AV37 AU11:AV12 BL11:BM12 BL36:BM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5" scale="83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E0EBE-0028-4D07-AE01-3D37CC21F876}">
  <sheetPr>
    <pageSetUpPr fitToPage="1"/>
  </sheetPr>
  <dimension ref="A1:Z49"/>
  <sheetViews>
    <sheetView showGridLines="0" showRowColHeaders="0" zoomScale="55" zoomScaleNormal="55" workbookViewId="0">
      <selection activeCell="N37" sqref="N37"/>
    </sheetView>
  </sheetViews>
  <sheetFormatPr defaultColWidth="12.44140625" defaultRowHeight="21" x14ac:dyDescent="0.4"/>
  <cols>
    <col min="1" max="1" width="30.88671875" style="44" customWidth="1"/>
    <col min="2" max="2" width="2.88671875" style="44" customWidth="1"/>
    <col min="3" max="10" width="12.44140625" style="43"/>
    <col min="11" max="11" width="3.44140625" style="43" customWidth="1"/>
    <col min="12" max="12" width="15.5546875" style="43" customWidth="1"/>
    <col min="13" max="13" width="1.109375" style="43" customWidth="1"/>
    <col min="14" max="25" width="12.44140625" style="43" customWidth="1"/>
    <col min="26" max="26" width="1" style="43" customWidth="1"/>
    <col min="27" max="27" width="3.44140625" style="43" customWidth="1"/>
    <col min="28" max="16384" width="12.44140625" style="43"/>
  </cols>
  <sheetData>
    <row r="1" spans="1:26" ht="21" customHeight="1" x14ac:dyDescent="0.4">
      <c r="B1" s="324" t="s">
        <v>136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</row>
    <row r="2" spans="1:26" ht="21" customHeight="1" x14ac:dyDescent="0.4">
      <c r="B2" s="326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</row>
    <row r="3" spans="1:26" ht="21" customHeight="1" x14ac:dyDescent="0.4">
      <c r="B3" s="328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</row>
    <row r="5" spans="1:26" ht="36" customHeight="1" x14ac:dyDescent="0.25">
      <c r="A5" s="286" t="s">
        <v>86</v>
      </c>
      <c r="B5" s="287"/>
      <c r="C5" s="287"/>
      <c r="D5" s="287"/>
      <c r="E5" s="287"/>
      <c r="F5" s="287"/>
      <c r="G5" s="287"/>
      <c r="H5" s="287"/>
      <c r="I5" s="287"/>
      <c r="J5" s="288"/>
      <c r="L5" s="286" t="s">
        <v>76</v>
      </c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8"/>
    </row>
    <row r="6" spans="1:26" ht="12.9" customHeight="1" x14ac:dyDescent="0.25">
      <c r="A6" s="41"/>
      <c r="B6" s="42"/>
      <c r="C6" s="40"/>
      <c r="D6" s="40"/>
      <c r="E6" s="40"/>
      <c r="F6" s="40"/>
      <c r="G6" s="40"/>
      <c r="H6" s="40"/>
      <c r="I6" s="40"/>
      <c r="J6" s="40"/>
    </row>
    <row r="7" spans="1:26" ht="6" customHeight="1" x14ac:dyDescent="0.4">
      <c r="L7" s="220" t="s">
        <v>77</v>
      </c>
      <c r="M7" s="45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</row>
    <row r="8" spans="1:26" ht="60" customHeight="1" x14ac:dyDescent="0.4">
      <c r="L8" s="221"/>
      <c r="M8" s="48"/>
      <c r="N8" s="223" t="s">
        <v>108</v>
      </c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5"/>
      <c r="Z8" s="49"/>
    </row>
    <row r="9" spans="1:26" ht="6" customHeight="1" thickBot="1" x14ac:dyDescent="0.45">
      <c r="L9" s="222"/>
      <c r="M9" s="50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2"/>
    </row>
    <row r="10" spans="1:26" ht="24" customHeight="1" x14ac:dyDescent="0.4">
      <c r="A10" s="239" t="str">
        <f>WorkSheet!C50</f>
        <v>Machine</v>
      </c>
      <c r="C10" s="198" t="str">
        <f>WorkSheet!C51</f>
        <v>Conveyor feed starved</v>
      </c>
      <c r="D10" s="199"/>
      <c r="E10" s="199"/>
      <c r="F10" s="199"/>
      <c r="G10" s="199"/>
      <c r="H10" s="199"/>
      <c r="I10" s="200"/>
      <c r="L10" s="226" t="s">
        <v>78</v>
      </c>
      <c r="M10" s="53"/>
      <c r="N10" s="228" t="s">
        <v>79</v>
      </c>
      <c r="O10" s="228"/>
      <c r="P10" s="228"/>
      <c r="Q10" s="228"/>
      <c r="R10" s="228"/>
      <c r="S10" s="228"/>
      <c r="T10" s="54"/>
      <c r="U10" s="54"/>
      <c r="V10" s="54"/>
      <c r="W10" s="54"/>
      <c r="X10" s="54"/>
      <c r="Y10" s="54"/>
      <c r="Z10" s="55"/>
    </row>
    <row r="11" spans="1:26" s="56" customFormat="1" ht="24" customHeight="1" x14ac:dyDescent="0.4">
      <c r="A11" s="240"/>
      <c r="B11" s="44"/>
      <c r="C11" s="201" t="str">
        <f>WorkSheet!C52</f>
        <v>Long Startups</v>
      </c>
      <c r="D11" s="202"/>
      <c r="E11" s="202"/>
      <c r="F11" s="202"/>
      <c r="G11" s="202"/>
      <c r="H11" s="202"/>
      <c r="I11" s="203"/>
      <c r="L11" s="227"/>
      <c r="M11" s="57"/>
      <c r="N11" s="216" t="s">
        <v>80</v>
      </c>
      <c r="O11" s="216"/>
      <c r="P11" s="216"/>
      <c r="Q11" s="216"/>
      <c r="R11" s="58"/>
      <c r="S11" s="59"/>
      <c r="T11" s="58"/>
      <c r="U11" s="59"/>
      <c r="V11" s="58"/>
      <c r="W11" s="59"/>
      <c r="X11" s="58"/>
      <c r="Y11" s="59"/>
      <c r="Z11" s="60"/>
    </row>
    <row r="12" spans="1:26" ht="45" customHeight="1" thickBot="1" x14ac:dyDescent="0.45">
      <c r="A12" s="241"/>
      <c r="C12" s="204">
        <f>WorkSheet!C53</f>
        <v>0</v>
      </c>
      <c r="D12" s="205"/>
      <c r="E12" s="205"/>
      <c r="F12" s="205"/>
      <c r="G12" s="205"/>
      <c r="H12" s="205"/>
      <c r="I12" s="206"/>
      <c r="L12" s="227"/>
      <c r="M12" s="61">
        <v>1</v>
      </c>
      <c r="N12" s="213" t="s">
        <v>109</v>
      </c>
      <c r="O12" s="214"/>
      <c r="P12" s="214"/>
      <c r="Q12" s="214"/>
      <c r="R12" s="214"/>
      <c r="S12" s="215"/>
      <c r="T12" s="62" t="s">
        <v>101</v>
      </c>
      <c r="U12" s="62"/>
      <c r="V12" s="62"/>
      <c r="W12" s="62"/>
      <c r="X12" s="62"/>
      <c r="Y12" s="62"/>
      <c r="Z12" s="63"/>
    </row>
    <row r="13" spans="1:26" s="56" customFormat="1" ht="30.75" customHeight="1" x14ac:dyDescent="0.4">
      <c r="A13" s="240" t="str">
        <f>WorkSheet!X50</f>
        <v>Methods</v>
      </c>
      <c r="B13" s="44"/>
      <c r="C13" s="198">
        <f>WorkSheet!X51</f>
        <v>0</v>
      </c>
      <c r="D13" s="199"/>
      <c r="E13" s="199"/>
      <c r="F13" s="199"/>
      <c r="G13" s="199"/>
      <c r="H13" s="199"/>
      <c r="I13" s="200"/>
      <c r="L13" s="227"/>
      <c r="M13" s="57"/>
      <c r="N13" s="59"/>
      <c r="O13" s="216" t="s">
        <v>82</v>
      </c>
      <c r="P13" s="216"/>
      <c r="Q13" s="216"/>
      <c r="R13" s="216"/>
      <c r="S13" s="58"/>
      <c r="T13" s="59"/>
      <c r="U13" s="59"/>
      <c r="V13" s="59"/>
      <c r="W13" s="59"/>
      <c r="X13" s="59"/>
      <c r="Y13" s="59"/>
      <c r="Z13" s="60"/>
    </row>
    <row r="14" spans="1:26" ht="45" customHeight="1" x14ac:dyDescent="0.4">
      <c r="A14" s="240"/>
      <c r="C14" s="201">
        <f>WorkSheet!X52</f>
        <v>0</v>
      </c>
      <c r="D14" s="202"/>
      <c r="E14" s="202"/>
      <c r="F14" s="202"/>
      <c r="G14" s="202"/>
      <c r="H14" s="202"/>
      <c r="I14" s="203"/>
      <c r="L14" s="227"/>
      <c r="M14" s="64"/>
      <c r="N14" s="59"/>
      <c r="O14" s="213" t="s">
        <v>110</v>
      </c>
      <c r="P14" s="214"/>
      <c r="Q14" s="214"/>
      <c r="R14" s="214"/>
      <c r="S14" s="214"/>
      <c r="T14" s="215"/>
      <c r="U14" s="62" t="s">
        <v>101</v>
      </c>
      <c r="V14" s="59"/>
      <c r="W14" s="59"/>
      <c r="X14" s="59"/>
      <c r="Y14" s="59"/>
      <c r="Z14" s="63"/>
    </row>
    <row r="15" spans="1:26" s="56" customFormat="1" ht="30.75" customHeight="1" thickBot="1" x14ac:dyDescent="0.45">
      <c r="A15" s="240"/>
      <c r="B15" s="44"/>
      <c r="C15" s="204">
        <f>WorkSheet!X53</f>
        <v>0</v>
      </c>
      <c r="D15" s="205"/>
      <c r="E15" s="205"/>
      <c r="F15" s="205"/>
      <c r="G15" s="205"/>
      <c r="H15" s="205"/>
      <c r="I15" s="206"/>
      <c r="L15" s="227"/>
      <c r="M15" s="57"/>
      <c r="N15" s="59"/>
      <c r="O15" s="65"/>
      <c r="P15" s="216" t="s">
        <v>82</v>
      </c>
      <c r="Q15" s="216"/>
      <c r="R15" s="216"/>
      <c r="S15" s="216"/>
      <c r="T15" s="58"/>
      <c r="U15" s="59"/>
      <c r="V15" s="59"/>
      <c r="W15" s="59"/>
      <c r="X15" s="59"/>
      <c r="Y15" s="59"/>
      <c r="Z15" s="60"/>
    </row>
    <row r="16" spans="1:26" s="56" customFormat="1" ht="45" customHeight="1" x14ac:dyDescent="0.4">
      <c r="A16" s="239" t="str">
        <f>WorkSheet!C55</f>
        <v>Materials</v>
      </c>
      <c r="B16" s="44"/>
      <c r="C16" s="198" t="str">
        <f>WorkSheet!C56</f>
        <v>Late delivery</v>
      </c>
      <c r="D16" s="199"/>
      <c r="E16" s="199"/>
      <c r="F16" s="199"/>
      <c r="G16" s="199"/>
      <c r="H16" s="199"/>
      <c r="I16" s="200"/>
      <c r="L16" s="227"/>
      <c r="M16" s="57"/>
      <c r="N16" s="59"/>
      <c r="O16" s="66"/>
      <c r="P16" s="213" t="s">
        <v>111</v>
      </c>
      <c r="Q16" s="214"/>
      <c r="R16" s="214"/>
      <c r="S16" s="214"/>
      <c r="T16" s="214"/>
      <c r="U16" s="215"/>
      <c r="V16" s="62" t="s">
        <v>101</v>
      </c>
      <c r="W16" s="59"/>
      <c r="X16" s="59"/>
      <c r="Y16" s="59"/>
      <c r="Z16" s="60"/>
    </row>
    <row r="17" spans="1:26" s="56" customFormat="1" ht="30.75" customHeight="1" x14ac:dyDescent="0.4">
      <c r="A17" s="240"/>
      <c r="B17" s="44"/>
      <c r="C17" s="201">
        <f>WorkSheet!C57</f>
        <v>0</v>
      </c>
      <c r="D17" s="202"/>
      <c r="E17" s="202"/>
      <c r="F17" s="202"/>
      <c r="G17" s="202"/>
      <c r="H17" s="202"/>
      <c r="I17" s="203"/>
      <c r="L17" s="227"/>
      <c r="M17" s="57"/>
      <c r="N17" s="59"/>
      <c r="O17" s="66"/>
      <c r="P17" s="66"/>
      <c r="Q17" s="216" t="s">
        <v>82</v>
      </c>
      <c r="R17" s="216"/>
      <c r="S17" s="216"/>
      <c r="T17" s="216"/>
      <c r="U17" s="58"/>
      <c r="V17" s="59"/>
      <c r="W17" s="59"/>
      <c r="X17" s="59"/>
      <c r="Y17" s="59"/>
      <c r="Z17" s="60"/>
    </row>
    <row r="18" spans="1:26" s="56" customFormat="1" ht="45" customHeight="1" thickBot="1" x14ac:dyDescent="0.45">
      <c r="A18" s="241"/>
      <c r="B18" s="44"/>
      <c r="C18" s="204">
        <f>WorkSheet!C58</f>
        <v>0</v>
      </c>
      <c r="D18" s="205"/>
      <c r="E18" s="205"/>
      <c r="F18" s="205"/>
      <c r="G18" s="205"/>
      <c r="H18" s="205"/>
      <c r="I18" s="206"/>
      <c r="L18" s="227"/>
      <c r="M18" s="57"/>
      <c r="N18" s="59"/>
      <c r="O18" s="66"/>
      <c r="P18" s="66"/>
      <c r="Q18" s="213" t="s">
        <v>112</v>
      </c>
      <c r="R18" s="214"/>
      <c r="S18" s="214"/>
      <c r="T18" s="214"/>
      <c r="U18" s="214"/>
      <c r="V18" s="215"/>
      <c r="W18" s="62" t="s">
        <v>101</v>
      </c>
      <c r="X18" s="59"/>
      <c r="Y18" s="59"/>
      <c r="Z18" s="60"/>
    </row>
    <row r="19" spans="1:26" s="56" customFormat="1" ht="30.75" customHeight="1" x14ac:dyDescent="0.4">
      <c r="A19" s="240" t="str">
        <f>WorkSheet!X55</f>
        <v>Measurement</v>
      </c>
      <c r="B19" s="44"/>
      <c r="C19" s="198">
        <f>WorkSheet!X56</f>
        <v>0</v>
      </c>
      <c r="D19" s="199"/>
      <c r="E19" s="199"/>
      <c r="F19" s="199"/>
      <c r="G19" s="199"/>
      <c r="H19" s="199"/>
      <c r="I19" s="200"/>
      <c r="L19" s="227"/>
      <c r="M19" s="57"/>
      <c r="N19" s="59"/>
      <c r="O19" s="66"/>
      <c r="P19" s="66"/>
      <c r="Q19" s="66"/>
      <c r="R19" s="216" t="s">
        <v>82</v>
      </c>
      <c r="S19" s="216"/>
      <c r="T19" s="216"/>
      <c r="U19" s="216"/>
      <c r="V19" s="58"/>
      <c r="W19" s="59"/>
      <c r="X19" s="59"/>
      <c r="Y19" s="59"/>
      <c r="Z19" s="60"/>
    </row>
    <row r="20" spans="1:26" s="56" customFormat="1" ht="45" customHeight="1" x14ac:dyDescent="0.4">
      <c r="A20" s="240"/>
      <c r="B20" s="44"/>
      <c r="C20" s="201">
        <f>WorkSheet!X57</f>
        <v>0</v>
      </c>
      <c r="D20" s="202"/>
      <c r="E20" s="202"/>
      <c r="F20" s="202"/>
      <c r="G20" s="202"/>
      <c r="H20" s="202"/>
      <c r="I20" s="203"/>
      <c r="L20" s="227"/>
      <c r="M20" s="57"/>
      <c r="N20" s="59"/>
      <c r="O20" s="66"/>
      <c r="P20" s="66"/>
      <c r="Q20" s="66"/>
      <c r="R20" s="213" t="s">
        <v>113</v>
      </c>
      <c r="S20" s="214"/>
      <c r="T20" s="214"/>
      <c r="U20" s="214"/>
      <c r="V20" s="214"/>
      <c r="W20" s="215"/>
      <c r="X20" s="62"/>
      <c r="Y20" s="59"/>
      <c r="Z20" s="60"/>
    </row>
    <row r="21" spans="1:26" ht="30.75" customHeight="1" thickBot="1" x14ac:dyDescent="0.45">
      <c r="A21" s="240"/>
      <c r="C21" s="204">
        <f>WorkSheet!X58</f>
        <v>0</v>
      </c>
      <c r="D21" s="205"/>
      <c r="E21" s="205"/>
      <c r="F21" s="205"/>
      <c r="G21" s="205"/>
      <c r="H21" s="205"/>
      <c r="I21" s="206"/>
      <c r="L21" s="227"/>
      <c r="M21" s="64"/>
      <c r="N21" s="59"/>
      <c r="O21" s="59"/>
      <c r="P21" s="67"/>
      <c r="Q21" s="68"/>
      <c r="R21" s="68"/>
      <c r="S21" s="68"/>
      <c r="T21" s="68"/>
      <c r="U21" s="68"/>
      <c r="V21" s="62"/>
      <c r="W21" s="59"/>
      <c r="X21" s="59"/>
      <c r="Y21" s="59"/>
      <c r="Z21" s="63"/>
    </row>
    <row r="22" spans="1:26" s="56" customFormat="1" ht="30.75" customHeight="1" x14ac:dyDescent="0.4">
      <c r="A22" s="239" t="str">
        <f>WorkSheet!C60</f>
        <v>Manpower</v>
      </c>
      <c r="B22" s="44"/>
      <c r="C22" s="198" t="str">
        <f>WorkSheet!C61</f>
        <v>Temporary Support</v>
      </c>
      <c r="D22" s="199"/>
      <c r="E22" s="199"/>
      <c r="F22" s="199"/>
      <c r="G22" s="199"/>
      <c r="H22" s="199"/>
      <c r="I22" s="200"/>
      <c r="L22" s="217" t="s">
        <v>81</v>
      </c>
      <c r="M22" s="286" t="s">
        <v>87</v>
      </c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8"/>
    </row>
    <row r="23" spans="1:26" ht="30.75" customHeight="1" x14ac:dyDescent="0.4">
      <c r="A23" s="240"/>
      <c r="C23" s="201">
        <f>WorkSheet!C62</f>
        <v>0</v>
      </c>
      <c r="D23" s="202"/>
      <c r="E23" s="202"/>
      <c r="F23" s="202"/>
      <c r="G23" s="202"/>
      <c r="H23" s="202"/>
      <c r="I23" s="203"/>
      <c r="L23" s="218"/>
      <c r="M23" s="207" t="s">
        <v>114</v>
      </c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9"/>
    </row>
    <row r="24" spans="1:26" s="56" customFormat="1" ht="30.75" customHeight="1" thickBot="1" x14ac:dyDescent="0.45">
      <c r="A24" s="241"/>
      <c r="B24" s="44"/>
      <c r="C24" s="204">
        <f>WorkSheet!C63</f>
        <v>0</v>
      </c>
      <c r="D24" s="205"/>
      <c r="E24" s="205"/>
      <c r="F24" s="205"/>
      <c r="G24" s="205"/>
      <c r="H24" s="205"/>
      <c r="I24" s="206"/>
      <c r="L24" s="218"/>
      <c r="M24" s="207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9"/>
    </row>
    <row r="25" spans="1:26" ht="30.75" customHeight="1" x14ac:dyDescent="0.4">
      <c r="A25" s="240" t="str">
        <f>WorkSheet!X60</f>
        <v>Mother Nature</v>
      </c>
      <c r="C25" s="198">
        <f>WorkSheet!X61</f>
        <v>0</v>
      </c>
      <c r="D25" s="199"/>
      <c r="E25" s="199"/>
      <c r="F25" s="199"/>
      <c r="G25" s="199"/>
      <c r="H25" s="199"/>
      <c r="I25" s="200"/>
      <c r="L25" s="218"/>
      <c r="M25" s="207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9"/>
    </row>
    <row r="26" spans="1:26" s="56" customFormat="1" ht="30.75" customHeight="1" x14ac:dyDescent="0.4">
      <c r="A26" s="240"/>
      <c r="B26" s="44"/>
      <c r="C26" s="201">
        <f>WorkSheet!X62</f>
        <v>0</v>
      </c>
      <c r="D26" s="202"/>
      <c r="E26" s="202"/>
      <c r="F26" s="202"/>
      <c r="G26" s="202"/>
      <c r="H26" s="202"/>
      <c r="I26" s="203"/>
      <c r="L26" s="218"/>
      <c r="M26" s="207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9"/>
    </row>
    <row r="27" spans="1:26" ht="30.75" customHeight="1" thickBot="1" x14ac:dyDescent="0.45">
      <c r="A27" s="240"/>
      <c r="C27" s="204">
        <f>WorkSheet!X63</f>
        <v>0</v>
      </c>
      <c r="D27" s="205"/>
      <c r="E27" s="205"/>
      <c r="F27" s="205"/>
      <c r="G27" s="205"/>
      <c r="H27" s="205"/>
      <c r="I27" s="206"/>
      <c r="L27" s="219"/>
      <c r="M27" s="210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2"/>
    </row>
    <row r="28" spans="1:26" ht="30.75" customHeight="1" x14ac:dyDescent="0.4">
      <c r="A28" s="239" t="str">
        <f>WorkSheet!C65</f>
        <v>.</v>
      </c>
      <c r="C28" s="198">
        <f>WorkSheet!C66</f>
        <v>0</v>
      </c>
      <c r="D28" s="199"/>
      <c r="E28" s="199"/>
      <c r="F28" s="199"/>
      <c r="G28" s="199"/>
      <c r="H28" s="199"/>
      <c r="I28" s="200"/>
      <c r="L28" s="69"/>
      <c r="M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ht="30.75" customHeight="1" x14ac:dyDescent="0.4">
      <c r="A29" s="240"/>
      <c r="C29" s="201">
        <f>WorkSheet!C67</f>
        <v>0</v>
      </c>
      <c r="D29" s="202"/>
      <c r="E29" s="202"/>
      <c r="F29" s="202"/>
      <c r="G29" s="202"/>
      <c r="H29" s="202"/>
      <c r="I29" s="203"/>
      <c r="L29" s="197" t="s">
        <v>102</v>
      </c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</row>
    <row r="30" spans="1:26" ht="30.75" customHeight="1" thickBot="1" x14ac:dyDescent="0.45">
      <c r="A30" s="241"/>
      <c r="C30" s="204">
        <f>WorkSheet!C68</f>
        <v>0</v>
      </c>
      <c r="D30" s="205"/>
      <c r="E30" s="205"/>
      <c r="F30" s="205"/>
      <c r="G30" s="205"/>
      <c r="H30" s="205"/>
      <c r="I30" s="206"/>
      <c r="L30" s="197" t="s">
        <v>103</v>
      </c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</row>
    <row r="31" spans="1:26" ht="30.75" customHeight="1" x14ac:dyDescent="0.4">
      <c r="A31" s="240" t="str">
        <f>WorkSheet!X65</f>
        <v>.</v>
      </c>
      <c r="C31" s="198">
        <f>WorkSheet!X66</f>
        <v>0</v>
      </c>
      <c r="D31" s="199"/>
      <c r="E31" s="199"/>
      <c r="F31" s="199"/>
      <c r="G31" s="199"/>
      <c r="H31" s="199"/>
      <c r="I31" s="200"/>
    </row>
    <row r="32" spans="1:26" ht="30.75" customHeight="1" x14ac:dyDescent="0.4">
      <c r="A32" s="240"/>
      <c r="C32" s="201">
        <f>WorkSheet!X67</f>
        <v>0</v>
      </c>
      <c r="D32" s="202"/>
      <c r="E32" s="202"/>
      <c r="F32" s="202"/>
      <c r="G32" s="202"/>
      <c r="H32" s="202"/>
      <c r="I32" s="203"/>
      <c r="N32" s="286" t="s">
        <v>87</v>
      </c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8"/>
    </row>
    <row r="33" spans="1:25" ht="30.75" customHeight="1" thickBot="1" x14ac:dyDescent="0.45">
      <c r="A33" s="241"/>
      <c r="C33" s="204">
        <f>WorkSheet!X68</f>
        <v>0</v>
      </c>
      <c r="D33" s="205"/>
      <c r="E33" s="205"/>
      <c r="F33" s="205"/>
      <c r="G33" s="205"/>
      <c r="H33" s="205"/>
      <c r="I33" s="206"/>
      <c r="L33" s="70">
        <v>1</v>
      </c>
      <c r="N33" s="283" t="s">
        <v>114</v>
      </c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5"/>
    </row>
    <row r="34" spans="1:25" ht="30.75" customHeight="1" x14ac:dyDescent="0.4">
      <c r="L34" s="70">
        <v>2</v>
      </c>
      <c r="N34" s="84" t="s">
        <v>115</v>
      </c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2"/>
    </row>
    <row r="35" spans="1:25" ht="30.75" customHeight="1" x14ac:dyDescent="0.4">
      <c r="L35" s="70">
        <v>3</v>
      </c>
      <c r="N35" s="84" t="s">
        <v>116</v>
      </c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2"/>
    </row>
    <row r="36" spans="1:25" ht="30.75" customHeight="1" x14ac:dyDescent="0.4">
      <c r="L36" s="70">
        <v>4</v>
      </c>
      <c r="N36" s="84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2"/>
    </row>
    <row r="37" spans="1:25" ht="30.75" customHeight="1" x14ac:dyDescent="0.4">
      <c r="L37" s="70">
        <v>5</v>
      </c>
      <c r="N37" s="84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2"/>
    </row>
    <row r="38" spans="1:25" ht="30.75" customHeight="1" x14ac:dyDescent="0.4">
      <c r="L38" s="70">
        <v>6</v>
      </c>
      <c r="N38" s="84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2"/>
    </row>
    <row r="39" spans="1:25" ht="30.75" customHeight="1" x14ac:dyDescent="0.4">
      <c r="L39" s="70">
        <v>7</v>
      </c>
      <c r="N39" s="84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2"/>
    </row>
    <row r="40" spans="1:25" ht="30.75" customHeight="1" x14ac:dyDescent="0.4">
      <c r="L40" s="70">
        <v>8</v>
      </c>
      <c r="N40" s="84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2"/>
    </row>
    <row r="41" spans="1:25" ht="30.75" customHeight="1" x14ac:dyDescent="0.4">
      <c r="L41" s="70">
        <v>9</v>
      </c>
      <c r="N41" s="84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2"/>
    </row>
    <row r="42" spans="1:25" ht="30.75" customHeight="1" x14ac:dyDescent="0.4">
      <c r="L42" s="70">
        <v>10</v>
      </c>
      <c r="N42" s="84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2"/>
    </row>
    <row r="43" spans="1:25" ht="30.75" customHeight="1" x14ac:dyDescent="0.4"/>
    <row r="44" spans="1:25" ht="30.75" customHeight="1" x14ac:dyDescent="0.4"/>
    <row r="45" spans="1:25" ht="30.75" customHeight="1" x14ac:dyDescent="0.4"/>
    <row r="46" spans="1:25" ht="30.75" customHeight="1" x14ac:dyDescent="0.4"/>
    <row r="47" spans="1:25" ht="30.75" customHeight="1" x14ac:dyDescent="0.4"/>
    <row r="48" spans="1:25" ht="30.75" customHeight="1" x14ac:dyDescent="0.4"/>
    <row r="49" ht="30.75" customHeight="1" x14ac:dyDescent="0.4"/>
  </sheetData>
  <sheetProtection algorithmName="SHA-512" hashValue="GaNnz2RUPAlKD0UpCHno5RnaXxFf4AxPmnKOi4EiEGuhTd4EOFSXvzbINkXfd9Is9GEEdxitNgjZWFnrOEqc+g==" saltValue="VVje3D/D70JbCuXKAyHIlw==" spinCount="100000" sheet="1" objects="1" scenarios="1"/>
  <mergeCells count="55">
    <mergeCell ref="B1:Z3"/>
    <mergeCell ref="L22:L27"/>
    <mergeCell ref="L7:L9"/>
    <mergeCell ref="N8:Y8"/>
    <mergeCell ref="L10:L21"/>
    <mergeCell ref="N11:Q11"/>
    <mergeCell ref="R20:W20"/>
    <mergeCell ref="N10:S10"/>
    <mergeCell ref="N12:S12"/>
    <mergeCell ref="O13:R13"/>
    <mergeCell ref="O14:T14"/>
    <mergeCell ref="P15:S15"/>
    <mergeCell ref="C13:I13"/>
    <mergeCell ref="P16:U16"/>
    <mergeCell ref="Q17:T17"/>
    <mergeCell ref="Q18:V18"/>
    <mergeCell ref="R19:U19"/>
    <mergeCell ref="L5:Z5"/>
    <mergeCell ref="A5:J5"/>
    <mergeCell ref="C10:I10"/>
    <mergeCell ref="C11:I11"/>
    <mergeCell ref="C12:I12"/>
    <mergeCell ref="A10:A12"/>
    <mergeCell ref="C20:I20"/>
    <mergeCell ref="C21:I21"/>
    <mergeCell ref="C22:I22"/>
    <mergeCell ref="C23:I23"/>
    <mergeCell ref="C24:I24"/>
    <mergeCell ref="A13:A15"/>
    <mergeCell ref="A16:A18"/>
    <mergeCell ref="A19:A21"/>
    <mergeCell ref="A22:A24"/>
    <mergeCell ref="M22:Z22"/>
    <mergeCell ref="M23:Z27"/>
    <mergeCell ref="A25:A27"/>
    <mergeCell ref="C26:I26"/>
    <mergeCell ref="C27:I27"/>
    <mergeCell ref="C25:I25"/>
    <mergeCell ref="C14:I14"/>
    <mergeCell ref="C15:I15"/>
    <mergeCell ref="C16:I16"/>
    <mergeCell ref="C17:I17"/>
    <mergeCell ref="C18:I18"/>
    <mergeCell ref="C19:I19"/>
    <mergeCell ref="A28:A30"/>
    <mergeCell ref="A31:A33"/>
    <mergeCell ref="L29:Y29"/>
    <mergeCell ref="L30:Y30"/>
    <mergeCell ref="N32:Z32"/>
    <mergeCell ref="C31:I31"/>
    <mergeCell ref="C32:I32"/>
    <mergeCell ref="C33:I33"/>
    <mergeCell ref="C28:I28"/>
    <mergeCell ref="C29:I29"/>
    <mergeCell ref="C30:I30"/>
  </mergeCells>
  <conditionalFormatting sqref="C10:I33">
    <cfRule type="cellIs" dxfId="19" priority="1" operator="greaterThan">
      <formula>0</formula>
    </cfRule>
  </conditionalFormatting>
  <printOptions horizontalCentered="1"/>
  <pageMargins left="0.25" right="0.25" top="0.25" bottom="0.25" header="0" footer="0"/>
  <pageSetup scale="4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7A1F-2CAA-4A8D-A1C7-C823CADAF0C1}">
  <sheetPr>
    <pageSetUpPr fitToPage="1"/>
  </sheetPr>
  <dimension ref="A1:M30"/>
  <sheetViews>
    <sheetView showGridLines="0" showRowColHeaders="0" topLeftCell="A13" zoomScale="70" zoomScaleNormal="70" workbookViewId="0">
      <selection activeCell="F17" sqref="F17"/>
    </sheetView>
  </sheetViews>
  <sheetFormatPr defaultRowHeight="15.6" x14ac:dyDescent="0.3"/>
  <cols>
    <col min="1" max="1" width="1.5546875" style="242" customWidth="1"/>
    <col min="2" max="2" width="4.33203125" style="242" customWidth="1"/>
    <col min="3" max="3" width="1.6640625" style="242" customWidth="1"/>
    <col min="4" max="4" width="17.33203125" style="242" customWidth="1"/>
    <col min="5" max="5" width="19.33203125" style="242" customWidth="1"/>
    <col min="6" max="6" width="56.44140625" style="242" customWidth="1"/>
    <col min="7" max="7" width="41.109375" style="242" customWidth="1"/>
    <col min="8" max="9" width="21.77734375" style="242" customWidth="1"/>
    <col min="10" max="10" width="31.77734375" style="242" customWidth="1"/>
    <col min="11" max="11" width="34.44140625" style="242" customWidth="1"/>
    <col min="12" max="12" width="15.88671875" style="242" customWidth="1"/>
    <col min="13" max="13" width="15.21875" style="242" customWidth="1"/>
    <col min="14" max="14" width="1.44140625" style="242" customWidth="1"/>
    <col min="15" max="16384" width="8.88671875" style="242"/>
  </cols>
  <sheetData>
    <row r="1" spans="1:13" ht="16.2" thickBot="1" x14ac:dyDescent="0.35"/>
    <row r="2" spans="1:13" ht="15.6" customHeight="1" x14ac:dyDescent="0.3">
      <c r="E2" s="330" t="s">
        <v>131</v>
      </c>
      <c r="F2" s="331"/>
      <c r="G2" s="289" t="s">
        <v>59</v>
      </c>
      <c r="H2" s="290"/>
      <c r="I2" s="290"/>
      <c r="J2" s="290"/>
      <c r="K2" s="290"/>
      <c r="L2" s="290"/>
      <c r="M2" s="291"/>
    </row>
    <row r="3" spans="1:13" ht="24.6" customHeight="1" thickBot="1" x14ac:dyDescent="0.35">
      <c r="E3" s="330"/>
      <c r="F3" s="331"/>
      <c r="G3" s="292"/>
      <c r="H3" s="293"/>
      <c r="I3" s="293"/>
      <c r="J3" s="293"/>
      <c r="K3" s="293"/>
      <c r="L3" s="293"/>
      <c r="M3" s="294"/>
    </row>
    <row r="4" spans="1:13" ht="16.2" customHeight="1" thickBot="1" x14ac:dyDescent="0.35">
      <c r="A4" s="243"/>
      <c r="B4" s="243"/>
      <c r="C4" s="243"/>
      <c r="D4" s="243"/>
      <c r="F4" s="244"/>
      <c r="G4" s="243"/>
      <c r="H4" s="243"/>
      <c r="I4" s="245"/>
      <c r="J4" s="245"/>
      <c r="K4" s="245"/>
      <c r="L4" s="243"/>
      <c r="M4" s="243"/>
    </row>
    <row r="5" spans="1:13" ht="18" customHeight="1" x14ac:dyDescent="0.3">
      <c r="A5" s="243"/>
      <c r="B5" s="243"/>
      <c r="C5" s="243"/>
      <c r="D5" s="243"/>
      <c r="G5" s="297" t="s">
        <v>133</v>
      </c>
      <c r="H5" s="246"/>
      <c r="I5" s="247"/>
      <c r="J5" s="248"/>
      <c r="K5" s="300"/>
      <c r="L5" s="246"/>
      <c r="M5" s="248"/>
    </row>
    <row r="6" spans="1:13" ht="18.600000000000001" customHeight="1" thickBot="1" x14ac:dyDescent="0.35">
      <c r="A6" s="243"/>
      <c r="B6" s="243"/>
      <c r="C6" s="243"/>
      <c r="D6" s="243"/>
      <c r="G6" s="298" t="s">
        <v>134</v>
      </c>
      <c r="H6" s="249"/>
      <c r="I6" s="250"/>
      <c r="J6" s="251"/>
      <c r="K6" s="301" t="s">
        <v>60</v>
      </c>
      <c r="L6" s="252"/>
      <c r="M6" s="253"/>
    </row>
    <row r="7" spans="1:13" ht="18" customHeight="1" x14ac:dyDescent="0.3">
      <c r="A7" s="243"/>
      <c r="B7" s="243"/>
      <c r="C7" s="243"/>
      <c r="D7" s="295" t="s">
        <v>36</v>
      </c>
      <c r="E7" s="254"/>
      <c r="F7" s="255"/>
      <c r="G7" s="298" t="s">
        <v>61</v>
      </c>
      <c r="H7" s="249"/>
      <c r="I7" s="250"/>
      <c r="J7" s="251"/>
      <c r="K7" s="301" t="s">
        <v>62</v>
      </c>
      <c r="L7" s="252"/>
      <c r="M7" s="253"/>
    </row>
    <row r="8" spans="1:13" ht="18.600000000000001" customHeight="1" thickBot="1" x14ac:dyDescent="0.35">
      <c r="A8" s="243"/>
      <c r="B8" s="243"/>
      <c r="C8" s="243"/>
      <c r="D8" s="296"/>
      <c r="E8" s="256"/>
      <c r="F8" s="257"/>
      <c r="G8" s="299" t="s">
        <v>63</v>
      </c>
      <c r="H8" s="258"/>
      <c r="I8" s="259"/>
      <c r="J8" s="260"/>
      <c r="K8" s="302" t="s">
        <v>64</v>
      </c>
      <c r="L8" s="261">
        <f ca="1">TODAY()</f>
        <v>44870</v>
      </c>
      <c r="M8" s="262"/>
    </row>
    <row r="9" spans="1:13" ht="16.2" thickBot="1" x14ac:dyDescent="0.35">
      <c r="A9" s="243"/>
      <c r="B9" s="243"/>
      <c r="C9" s="243"/>
      <c r="D9" s="243"/>
      <c r="E9" s="243"/>
      <c r="F9" s="243"/>
      <c r="G9" s="243"/>
      <c r="H9" s="243"/>
      <c r="I9" s="245"/>
      <c r="J9" s="245"/>
      <c r="K9" s="245"/>
      <c r="L9" s="243"/>
      <c r="M9" s="243"/>
    </row>
    <row r="10" spans="1:13" ht="52.2" customHeight="1" thickBot="1" x14ac:dyDescent="0.35">
      <c r="A10" s="263"/>
      <c r="B10" s="264"/>
      <c r="C10" s="265"/>
      <c r="D10" s="303" t="s">
        <v>65</v>
      </c>
      <c r="E10" s="304" t="s">
        <v>66</v>
      </c>
      <c r="F10" s="305" t="s">
        <v>67</v>
      </c>
      <c r="G10" s="306" t="s">
        <v>68</v>
      </c>
      <c r="H10" s="307" t="s">
        <v>69</v>
      </c>
      <c r="I10" s="308" t="s">
        <v>70</v>
      </c>
      <c r="J10" s="308" t="s">
        <v>71</v>
      </c>
      <c r="K10" s="308" t="s">
        <v>72</v>
      </c>
      <c r="L10" s="308" t="s">
        <v>73</v>
      </c>
      <c r="M10" s="309" t="s">
        <v>74</v>
      </c>
    </row>
    <row r="11" spans="1:13" ht="48" customHeight="1" x14ac:dyDescent="0.3">
      <c r="A11" s="243"/>
      <c r="B11" s="266">
        <v>1</v>
      </c>
      <c r="C11" s="267"/>
      <c r="D11" s="268" t="s">
        <v>119</v>
      </c>
      <c r="E11" s="268" t="s">
        <v>120</v>
      </c>
      <c r="F11" s="333" t="str">
        <f>IF('5 Whys'!N33="","",'5 Whys'!N33)</f>
        <v>In the printing room, Receive the pouches on the tacked conveyor and align the mateiral into the bin to delivey stacked aligned to the production line</v>
      </c>
      <c r="G11" s="270" t="s">
        <v>125</v>
      </c>
      <c r="H11" s="271">
        <v>44817</v>
      </c>
      <c r="I11" s="272">
        <v>44818</v>
      </c>
      <c r="J11" s="270" t="s">
        <v>126</v>
      </c>
      <c r="K11" s="273"/>
      <c r="L11" s="274" t="s">
        <v>130</v>
      </c>
      <c r="M11" s="275">
        <f t="shared" ref="M11:M16" ca="1" si="0">IF(L11="Completed","DONE",IF(I11="","",I11-$L$8))</f>
        <v>-52</v>
      </c>
    </row>
    <row r="12" spans="1:13" ht="48" customHeight="1" x14ac:dyDescent="0.3">
      <c r="A12" s="243"/>
      <c r="B12" s="266">
        <v>2</v>
      </c>
      <c r="C12" s="267"/>
      <c r="D12" s="276" t="s">
        <v>117</v>
      </c>
      <c r="E12" s="277" t="s">
        <v>118</v>
      </c>
      <c r="F12" s="333" t="str">
        <f>IF('5 Whys'!N34="","",'5 Whys'!N34)</f>
        <v>Kaizen Startup CI project</v>
      </c>
      <c r="G12" s="270" t="s">
        <v>124</v>
      </c>
      <c r="H12" s="278">
        <v>44817</v>
      </c>
      <c r="I12" s="272">
        <v>44827</v>
      </c>
      <c r="J12" s="270" t="s">
        <v>127</v>
      </c>
      <c r="K12" s="273"/>
      <c r="L12" s="274" t="s">
        <v>128</v>
      </c>
      <c r="M12" s="275">
        <f t="shared" ca="1" si="0"/>
        <v>-43</v>
      </c>
    </row>
    <row r="13" spans="1:13" ht="48" customHeight="1" x14ac:dyDescent="0.3">
      <c r="A13" s="243"/>
      <c r="B13" s="266">
        <v>3</v>
      </c>
      <c r="C13" s="267"/>
      <c r="D13" s="276" t="s">
        <v>121</v>
      </c>
      <c r="E13" s="277" t="s">
        <v>122</v>
      </c>
      <c r="F13" s="333" t="str">
        <f>IF('5 Whys'!N35="","",'5 Whys'!N35)</f>
        <v>Hire 2 new general labour operators</v>
      </c>
      <c r="G13" s="270" t="s">
        <v>123</v>
      </c>
      <c r="H13" s="271">
        <v>44817</v>
      </c>
      <c r="I13" s="272">
        <v>44834</v>
      </c>
      <c r="J13" s="279"/>
      <c r="K13" s="273"/>
      <c r="L13" s="274" t="s">
        <v>135</v>
      </c>
      <c r="M13" s="275" t="str">
        <f t="shared" si="0"/>
        <v>DONE</v>
      </c>
    </row>
    <row r="14" spans="1:13" ht="48" customHeight="1" x14ac:dyDescent="0.3">
      <c r="A14" s="243"/>
      <c r="B14" s="266">
        <v>4</v>
      </c>
      <c r="C14" s="267"/>
      <c r="D14" s="280"/>
      <c r="E14" s="276"/>
      <c r="F14" s="333" t="str">
        <f>IF('5 Whys'!N36="","",'5 Whys'!N36)</f>
        <v/>
      </c>
      <c r="G14" s="279"/>
      <c r="H14" s="271"/>
      <c r="I14" s="272"/>
      <c r="J14" s="279"/>
      <c r="K14" s="273"/>
      <c r="L14" s="274" t="s">
        <v>75</v>
      </c>
      <c r="M14" s="275" t="str">
        <f t="shared" si="0"/>
        <v/>
      </c>
    </row>
    <row r="15" spans="1:13" ht="48" customHeight="1" x14ac:dyDescent="0.3">
      <c r="A15" s="243"/>
      <c r="B15" s="266">
        <v>5</v>
      </c>
      <c r="C15" s="267"/>
      <c r="D15" s="276"/>
      <c r="E15" s="277"/>
      <c r="F15" s="333" t="str">
        <f>IF('5 Whys'!N37="","",'5 Whys'!N37)</f>
        <v/>
      </c>
      <c r="G15" s="279"/>
      <c r="H15" s="271"/>
      <c r="I15" s="272"/>
      <c r="J15" s="279"/>
      <c r="K15" s="273"/>
      <c r="L15" s="274" t="s">
        <v>75</v>
      </c>
      <c r="M15" s="275" t="str">
        <f t="shared" si="0"/>
        <v/>
      </c>
    </row>
    <row r="16" spans="1:13" ht="48" customHeight="1" x14ac:dyDescent="0.3">
      <c r="A16" s="243"/>
      <c r="B16" s="266">
        <v>6</v>
      </c>
      <c r="C16" s="267"/>
      <c r="D16" s="276"/>
      <c r="E16" s="276"/>
      <c r="F16" s="333" t="str">
        <f>IF('5 Whys'!N38="","",'5 Whys'!N38)</f>
        <v/>
      </c>
      <c r="G16" s="279"/>
      <c r="H16" s="271"/>
      <c r="I16" s="272"/>
      <c r="J16" s="279"/>
      <c r="K16" s="273"/>
      <c r="L16" s="274" t="s">
        <v>75</v>
      </c>
      <c r="M16" s="275" t="str">
        <f t="shared" si="0"/>
        <v/>
      </c>
    </row>
    <row r="17" spans="1:13" ht="48" customHeight="1" x14ac:dyDescent="0.3">
      <c r="A17" s="243"/>
      <c r="B17" s="266">
        <v>7</v>
      </c>
      <c r="C17" s="267"/>
      <c r="D17" s="281"/>
      <c r="E17" s="282"/>
      <c r="F17" s="333" t="str">
        <f>IF('5 Whys'!N39="","",'5 Whys'!N39)</f>
        <v/>
      </c>
      <c r="G17" s="279"/>
      <c r="H17" s="271"/>
      <c r="I17" s="272"/>
      <c r="J17" s="279"/>
      <c r="K17" s="273"/>
      <c r="L17" s="274" t="s">
        <v>75</v>
      </c>
      <c r="M17" s="275" t="str">
        <f>IF(L17="Completed","DONE",IF(I17="","",I17-$L$8))</f>
        <v/>
      </c>
    </row>
    <row r="18" spans="1:13" ht="48" customHeight="1" x14ac:dyDescent="0.3">
      <c r="A18" s="243"/>
      <c r="B18" s="266">
        <v>8</v>
      </c>
      <c r="C18" s="267"/>
      <c r="D18" s="276"/>
      <c r="E18" s="277"/>
      <c r="F18" s="333" t="str">
        <f>IF('5 Whys'!N40="","",'5 Whys'!N40)</f>
        <v/>
      </c>
      <c r="G18" s="279"/>
      <c r="H18" s="271"/>
      <c r="I18" s="272"/>
      <c r="J18" s="279"/>
      <c r="K18" s="273"/>
      <c r="L18" s="274" t="s">
        <v>75</v>
      </c>
      <c r="M18" s="275" t="str">
        <f t="shared" ref="M18:M30" si="1">IF(L18="Completed","DONE",IF(I18="","",I18-$L$8))</f>
        <v/>
      </c>
    </row>
    <row r="19" spans="1:13" ht="48" customHeight="1" x14ac:dyDescent="0.3">
      <c r="A19" s="243"/>
      <c r="B19" s="266">
        <v>9</v>
      </c>
      <c r="C19" s="267"/>
      <c r="D19" s="276"/>
      <c r="E19" s="277"/>
      <c r="F19" s="333" t="str">
        <f>IF('5 Whys'!N41="","",'5 Whys'!N41)</f>
        <v/>
      </c>
      <c r="G19" s="273"/>
      <c r="H19" s="271"/>
      <c r="I19" s="272"/>
      <c r="J19" s="273"/>
      <c r="K19" s="273"/>
      <c r="L19" s="274" t="s">
        <v>75</v>
      </c>
      <c r="M19" s="275" t="str">
        <f t="shared" si="1"/>
        <v/>
      </c>
    </row>
    <row r="20" spans="1:13" ht="48" customHeight="1" x14ac:dyDescent="0.3">
      <c r="A20" s="243"/>
      <c r="B20" s="266">
        <v>10</v>
      </c>
      <c r="C20" s="267"/>
      <c r="D20" s="276"/>
      <c r="E20" s="277"/>
      <c r="F20" s="333" t="str">
        <f>IF('5 Whys'!N42="","",'5 Whys'!N42)</f>
        <v/>
      </c>
      <c r="G20" s="273"/>
      <c r="H20" s="271"/>
      <c r="I20" s="272"/>
      <c r="J20" s="273"/>
      <c r="K20" s="273"/>
      <c r="L20" s="274" t="s">
        <v>75</v>
      </c>
      <c r="M20" s="275" t="str">
        <f t="shared" si="1"/>
        <v/>
      </c>
    </row>
    <row r="21" spans="1:13" ht="48" customHeight="1" x14ac:dyDescent="0.3">
      <c r="A21" s="243"/>
      <c r="B21" s="266">
        <v>11</v>
      </c>
      <c r="C21" s="267"/>
      <c r="D21" s="276"/>
      <c r="E21" s="277"/>
      <c r="F21" s="269" t="s">
        <v>138</v>
      </c>
      <c r="G21" s="273"/>
      <c r="H21" s="271"/>
      <c r="I21" s="272"/>
      <c r="J21" s="273"/>
      <c r="K21" s="273"/>
      <c r="L21" s="274" t="s">
        <v>75</v>
      </c>
      <c r="M21" s="275" t="str">
        <f t="shared" si="1"/>
        <v/>
      </c>
    </row>
    <row r="22" spans="1:13" ht="48" customHeight="1" x14ac:dyDescent="0.3">
      <c r="A22" s="243"/>
      <c r="B22" s="266">
        <v>12</v>
      </c>
      <c r="C22" s="267"/>
      <c r="D22" s="276"/>
      <c r="E22" s="277"/>
      <c r="F22" s="269" t="s">
        <v>138</v>
      </c>
      <c r="G22" s="273"/>
      <c r="H22" s="271"/>
      <c r="I22" s="272"/>
      <c r="J22" s="273"/>
      <c r="K22" s="273"/>
      <c r="L22" s="274" t="s">
        <v>75</v>
      </c>
      <c r="M22" s="275"/>
    </row>
    <row r="23" spans="1:13" ht="48" customHeight="1" x14ac:dyDescent="0.3">
      <c r="A23" s="243"/>
      <c r="B23" s="266">
        <v>13</v>
      </c>
      <c r="C23" s="267"/>
      <c r="D23" s="276"/>
      <c r="E23" s="277"/>
      <c r="F23" s="269" t="s">
        <v>138</v>
      </c>
      <c r="G23" s="273"/>
      <c r="H23" s="271"/>
      <c r="I23" s="272"/>
      <c r="J23" s="273"/>
      <c r="K23" s="273"/>
      <c r="L23" s="274" t="s">
        <v>75</v>
      </c>
      <c r="M23" s="275"/>
    </row>
    <row r="24" spans="1:13" ht="48" customHeight="1" x14ac:dyDescent="0.3">
      <c r="A24" s="243"/>
      <c r="B24" s="266">
        <v>14</v>
      </c>
      <c r="C24" s="267"/>
      <c r="D24" s="276"/>
      <c r="E24" s="277"/>
      <c r="F24" s="269" t="s">
        <v>138</v>
      </c>
      <c r="G24" s="273"/>
      <c r="H24" s="271"/>
      <c r="I24" s="272"/>
      <c r="J24" s="273"/>
      <c r="K24" s="273"/>
      <c r="L24" s="274" t="s">
        <v>75</v>
      </c>
      <c r="M24" s="275"/>
    </row>
    <row r="25" spans="1:13" ht="48" customHeight="1" x14ac:dyDescent="0.3">
      <c r="A25" s="243"/>
      <c r="B25" s="266">
        <v>15</v>
      </c>
      <c r="C25" s="267"/>
      <c r="D25" s="276"/>
      <c r="E25" s="277"/>
      <c r="F25" s="269" t="s">
        <v>138</v>
      </c>
      <c r="G25" s="273"/>
      <c r="H25" s="271"/>
      <c r="I25" s="272"/>
      <c r="J25" s="273"/>
      <c r="K25" s="273"/>
      <c r="L25" s="274" t="s">
        <v>75</v>
      </c>
      <c r="M25" s="275"/>
    </row>
    <row r="26" spans="1:13" ht="48" customHeight="1" x14ac:dyDescent="0.3">
      <c r="A26" s="243"/>
      <c r="B26" s="266">
        <v>16</v>
      </c>
      <c r="C26" s="267"/>
      <c r="D26" s="276"/>
      <c r="E26" s="277"/>
      <c r="F26" s="269" t="s">
        <v>138</v>
      </c>
      <c r="G26" s="273"/>
      <c r="H26" s="271"/>
      <c r="I26" s="272"/>
      <c r="J26" s="273"/>
      <c r="K26" s="273"/>
      <c r="L26" s="274" t="s">
        <v>75</v>
      </c>
      <c r="M26" s="275"/>
    </row>
    <row r="27" spans="1:13" ht="48" customHeight="1" x14ac:dyDescent="0.3">
      <c r="A27" s="243"/>
      <c r="B27" s="266">
        <v>17</v>
      </c>
      <c r="C27" s="267"/>
      <c r="D27" s="276"/>
      <c r="E27" s="277"/>
      <c r="F27" s="269" t="s">
        <v>138</v>
      </c>
      <c r="G27" s="273"/>
      <c r="H27" s="271"/>
      <c r="I27" s="272"/>
      <c r="J27" s="273"/>
      <c r="K27" s="273"/>
      <c r="L27" s="274" t="s">
        <v>75</v>
      </c>
      <c r="M27" s="275"/>
    </row>
    <row r="28" spans="1:13" ht="48" customHeight="1" x14ac:dyDescent="0.3">
      <c r="A28" s="243"/>
      <c r="B28" s="266">
        <v>18</v>
      </c>
      <c r="C28" s="267"/>
      <c r="D28" s="276"/>
      <c r="E28" s="277"/>
      <c r="F28" s="269" t="s">
        <v>138</v>
      </c>
      <c r="G28" s="273"/>
      <c r="H28" s="271"/>
      <c r="I28" s="272"/>
      <c r="J28" s="273"/>
      <c r="K28" s="273"/>
      <c r="L28" s="274" t="s">
        <v>75</v>
      </c>
      <c r="M28" s="275"/>
    </row>
    <row r="29" spans="1:13" ht="48" customHeight="1" x14ac:dyDescent="0.3">
      <c r="A29" s="243"/>
      <c r="B29" s="266">
        <v>19</v>
      </c>
      <c r="C29" s="267"/>
      <c r="D29" s="276"/>
      <c r="E29" s="277"/>
      <c r="F29" s="269" t="s">
        <v>138</v>
      </c>
      <c r="G29" s="273"/>
      <c r="H29" s="271"/>
      <c r="I29" s="272"/>
      <c r="J29" s="273"/>
      <c r="K29" s="273"/>
      <c r="L29" s="274" t="s">
        <v>75</v>
      </c>
      <c r="M29" s="275"/>
    </row>
    <row r="30" spans="1:13" ht="48" customHeight="1" x14ac:dyDescent="0.3">
      <c r="A30" s="243"/>
      <c r="B30" s="266">
        <v>20</v>
      </c>
      <c r="C30" s="267"/>
      <c r="D30" s="276"/>
      <c r="E30" s="277"/>
      <c r="F30" s="269" t="s">
        <v>138</v>
      </c>
      <c r="G30" s="273"/>
      <c r="H30" s="271"/>
      <c r="I30" s="272"/>
      <c r="J30" s="273"/>
      <c r="K30" s="273"/>
      <c r="L30" s="274" t="s">
        <v>75</v>
      </c>
      <c r="M30" s="275" t="str">
        <f t="shared" si="1"/>
        <v/>
      </c>
    </row>
  </sheetData>
  <sheetProtection algorithmName="SHA-512" hashValue="ynhl0B66P6QlD8N7v/ZmLpAkT7ldAiKtZHqdpy6HGb0hNX7I55R+OCCvk59RSNTCjSykFWJL1yI+GOqVeamJ9Q==" saltValue="Y6MOmTX73yrwcGMgHF94hw==" spinCount="100000" sheet="1" objects="1" scenarios="1"/>
  <mergeCells count="12">
    <mergeCell ref="L8:M8"/>
    <mergeCell ref="E2:F3"/>
    <mergeCell ref="G2:M3"/>
    <mergeCell ref="H5:J5"/>
    <mergeCell ref="L5:M5"/>
    <mergeCell ref="H6:J6"/>
    <mergeCell ref="L6:M6"/>
    <mergeCell ref="D7:D8"/>
    <mergeCell ref="E7:F8"/>
    <mergeCell ref="H7:J7"/>
    <mergeCell ref="L7:M7"/>
    <mergeCell ref="H8:J8"/>
  </mergeCells>
  <conditionalFormatting sqref="D11:E20">
    <cfRule type="expression" dxfId="18" priority="15">
      <formula>D11="C"</formula>
    </cfRule>
    <cfRule type="expression" dxfId="17" priority="17">
      <formula>D11="A"</formula>
    </cfRule>
    <cfRule type="expression" dxfId="16" priority="18">
      <formula>D11="R/A"</formula>
    </cfRule>
    <cfRule type="expression" dxfId="15" priority="19">
      <formula>D11="R"</formula>
    </cfRule>
  </conditionalFormatting>
  <conditionalFormatting sqref="D11:E20">
    <cfRule type="expression" dxfId="14" priority="16">
      <formula>D11="I"</formula>
    </cfRule>
  </conditionalFormatting>
  <conditionalFormatting sqref="M11:M30">
    <cfRule type="expression" dxfId="13" priority="6">
      <formula>M11="DONE"</formula>
    </cfRule>
    <cfRule type="expression" dxfId="12" priority="8">
      <formula>M11=""</formula>
    </cfRule>
    <cfRule type="expression" dxfId="11" priority="13">
      <formula>M11&lt;=0</formula>
    </cfRule>
    <cfRule type="expression" dxfId="10" priority="14">
      <formula>M11&gt;0</formula>
    </cfRule>
  </conditionalFormatting>
  <conditionalFormatting sqref="L11:L30">
    <cfRule type="expression" dxfId="9" priority="7">
      <formula>L11="Requested"</formula>
    </cfRule>
    <cfRule type="expression" dxfId="8" priority="9">
      <formula>L11="In Progress"</formula>
    </cfRule>
    <cfRule type="expression" dxfId="7" priority="10">
      <formula>L11="Completed"</formula>
    </cfRule>
    <cfRule type="expression" dxfId="6" priority="11">
      <formula>L11="Scheduled"</formula>
    </cfRule>
    <cfRule type="expression" dxfId="5" priority="12">
      <formula>L11="To Do"</formula>
    </cfRule>
  </conditionalFormatting>
  <conditionalFormatting sqref="D21:E30">
    <cfRule type="expression" dxfId="4" priority="1">
      <formula>D21="C"</formula>
    </cfRule>
    <cfRule type="expression" dxfId="3" priority="3">
      <formula>D21="A"</formula>
    </cfRule>
    <cfRule type="expression" dxfId="2" priority="4">
      <formula>D21="R/A"</formula>
    </cfRule>
    <cfRule type="expression" dxfId="1" priority="5">
      <formula>D21="R"</formula>
    </cfRule>
  </conditionalFormatting>
  <conditionalFormatting sqref="D21:E30">
    <cfRule type="expression" dxfId="0" priority="2">
      <formula>D21="I"</formula>
    </cfRule>
  </conditionalFormatting>
  <dataValidations count="1">
    <dataValidation type="list" allowBlank="1" showInputMessage="1" showErrorMessage="1" sqref="L11:L30" xr:uid="{788CFEEC-C322-4976-A52C-4BF227EC1B36}">
      <formula1>"To Do,Requested,Scheduled,In Progress,Completed"</formula1>
    </dataValidation>
  </dataValidations>
  <pageMargins left="0.14000000000000001" right="0.16" top="0.63" bottom="0.75" header="0.3" footer="0.3"/>
  <pageSetup scale="49" orientation="landscape" r:id="rId1"/>
  <ignoredErrors>
    <ignoredError sqref="F11:F2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194E-A1F0-4A85-A2AA-1984DDCA46F1}">
  <dimension ref="B2:F15"/>
  <sheetViews>
    <sheetView showGridLines="0" zoomScale="115" zoomScaleNormal="115" workbookViewId="0">
      <selection activeCell="F5" sqref="F5"/>
    </sheetView>
  </sheetViews>
  <sheetFormatPr defaultColWidth="9.109375" defaultRowHeight="15.6" x14ac:dyDescent="0.3"/>
  <cols>
    <col min="1" max="1" width="4.5546875" style="30" customWidth="1"/>
    <col min="2" max="2" width="14.88671875" style="30" customWidth="1"/>
    <col min="3" max="6" width="15.33203125" style="30" customWidth="1"/>
    <col min="7" max="7" width="19.5546875" style="30" customWidth="1"/>
    <col min="8" max="16384" width="9.109375" style="30"/>
  </cols>
  <sheetData>
    <row r="2" spans="2:6" x14ac:dyDescent="0.3">
      <c r="B2" s="29" t="s">
        <v>41</v>
      </c>
      <c r="C2" s="29"/>
    </row>
    <row r="3" spans="2:6" x14ac:dyDescent="0.3">
      <c r="B3" s="30" t="s">
        <v>52</v>
      </c>
    </row>
    <row r="4" spans="2:6" x14ac:dyDescent="0.3">
      <c r="B4" s="30" t="s">
        <v>53</v>
      </c>
    </row>
    <row r="5" spans="2:6" ht="18.75" customHeight="1" x14ac:dyDescent="0.3">
      <c r="E5" s="30" t="s">
        <v>51</v>
      </c>
      <c r="F5" s="332" t="s">
        <v>137</v>
      </c>
    </row>
    <row r="6" spans="2:6" ht="18" x14ac:dyDescent="0.35">
      <c r="C6" s="229" t="s">
        <v>50</v>
      </c>
      <c r="D6" s="229"/>
      <c r="E6" s="229"/>
      <c r="F6" s="229"/>
    </row>
    <row r="7" spans="2:6" ht="22.5" customHeight="1" x14ac:dyDescent="0.3">
      <c r="B7" s="31"/>
      <c r="C7" s="32" t="s">
        <v>6</v>
      </c>
      <c r="D7" s="32" t="s">
        <v>13</v>
      </c>
      <c r="E7" s="32" t="s">
        <v>19</v>
      </c>
      <c r="F7" s="32" t="s">
        <v>55</v>
      </c>
    </row>
    <row r="8" spans="2:6" x14ac:dyDescent="0.3">
      <c r="B8" s="33" t="s">
        <v>42</v>
      </c>
      <c r="C8" s="34" t="s">
        <v>7</v>
      </c>
      <c r="D8" s="34" t="s">
        <v>14</v>
      </c>
      <c r="E8" s="34" t="s">
        <v>20</v>
      </c>
      <c r="F8" s="28" t="s">
        <v>42</v>
      </c>
    </row>
    <row r="9" spans="2:6" x14ac:dyDescent="0.3">
      <c r="B9" s="33" t="s">
        <v>43</v>
      </c>
      <c r="C9" s="34" t="s">
        <v>8</v>
      </c>
      <c r="D9" s="34" t="s">
        <v>15</v>
      </c>
      <c r="E9" s="34" t="s">
        <v>21</v>
      </c>
      <c r="F9" s="28" t="s">
        <v>43</v>
      </c>
    </row>
    <row r="10" spans="2:6" x14ac:dyDescent="0.3">
      <c r="B10" s="33" t="s">
        <v>44</v>
      </c>
      <c r="C10" s="34" t="s">
        <v>9</v>
      </c>
      <c r="D10" s="34" t="s">
        <v>16</v>
      </c>
      <c r="E10" s="34" t="s">
        <v>22</v>
      </c>
      <c r="F10" s="28" t="s">
        <v>44</v>
      </c>
    </row>
    <row r="11" spans="2:6" x14ac:dyDescent="0.3">
      <c r="B11" s="33" t="s">
        <v>45</v>
      </c>
      <c r="C11" s="34" t="s">
        <v>10</v>
      </c>
      <c r="D11" s="34" t="s">
        <v>17</v>
      </c>
      <c r="E11" s="34" t="s">
        <v>23</v>
      </c>
      <c r="F11" s="28" t="s">
        <v>45</v>
      </c>
    </row>
    <row r="12" spans="2:6" x14ac:dyDescent="0.3">
      <c r="B12" s="33" t="s">
        <v>46</v>
      </c>
      <c r="C12" s="34" t="s">
        <v>11</v>
      </c>
      <c r="D12" s="34" t="s">
        <v>18</v>
      </c>
      <c r="E12" s="34" t="s">
        <v>24</v>
      </c>
      <c r="F12" s="28" t="s">
        <v>46</v>
      </c>
    </row>
    <row r="13" spans="2:6" x14ac:dyDescent="0.3">
      <c r="B13" s="33" t="s">
        <v>47</v>
      </c>
      <c r="C13" s="34" t="s">
        <v>12</v>
      </c>
      <c r="D13" s="34" t="s">
        <v>29</v>
      </c>
      <c r="E13" s="34" t="s">
        <v>26</v>
      </c>
      <c r="F13" s="28" t="s">
        <v>47</v>
      </c>
    </row>
    <row r="14" spans="2:6" x14ac:dyDescent="0.3">
      <c r="B14" s="33" t="s">
        <v>48</v>
      </c>
      <c r="C14" s="34" t="s">
        <v>29</v>
      </c>
      <c r="D14" s="34" t="s">
        <v>29</v>
      </c>
      <c r="E14" s="34" t="s">
        <v>25</v>
      </c>
      <c r="F14" s="28" t="s">
        <v>48</v>
      </c>
    </row>
    <row r="15" spans="2:6" x14ac:dyDescent="0.3">
      <c r="B15" s="33" t="s">
        <v>49</v>
      </c>
      <c r="C15" s="34" t="s">
        <v>29</v>
      </c>
      <c r="D15" s="34" t="s">
        <v>29</v>
      </c>
      <c r="E15" s="34" t="s">
        <v>29</v>
      </c>
      <c r="F15" s="28" t="s">
        <v>49</v>
      </c>
    </row>
  </sheetData>
  <sheetProtection algorithmName="SHA-512" hashValue="PAVWZA1FbSitkwNugAjXYye79gVMrxaVVQrgK3v5xvz/8ZbXIwLbexOlmhIYPKKGhdPq/ESNqUjsEkquZ2/Yrw==" saltValue="LAQitt5t5kA/X4h7pEsUfA==" spinCount="100000" sheet="1" selectLockedCells="1"/>
  <mergeCells count="1">
    <mergeCell ref="C6:F6"/>
  </mergeCells>
  <phoneticPr fontId="5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D0B6146B6E5046A775A0B12EA7FDFF" ma:contentTypeVersion="20" ma:contentTypeDescription="Create a new document." ma:contentTypeScope="" ma:versionID="c61cdd87f67941a7f31b52211ccce4ab">
  <xsd:schema xmlns:xsd="http://www.w3.org/2001/XMLSchema" xmlns:xs="http://www.w3.org/2001/XMLSchema" xmlns:p="http://schemas.microsoft.com/office/2006/metadata/properties" xmlns:ns1="http://schemas.microsoft.com/sharepoint/v3" xmlns:ns2="af6005b0-cdc0-47db-8124-0f00f92d8e61" xmlns:ns3="40ca7801-d877-4adc-b336-71df332c8762" targetNamespace="http://schemas.microsoft.com/office/2006/metadata/properties" ma:root="true" ma:fieldsID="99aea2fde6a7e578e4f63a422f7cfd19" ns1:_="" ns2:_="" ns3:_="">
    <xsd:import namespace="http://schemas.microsoft.com/sharepoint/v3"/>
    <xsd:import namespace="af6005b0-cdc0-47db-8124-0f00f92d8e61"/>
    <xsd:import namespace="40ca7801-d877-4adc-b336-71df332c87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005b0-cdc0-47db-8124-0f00f92d8e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83e03ef0-901a-4ee3-93b8-998df74335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a7801-d877-4adc-b336-71df332c87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8d5311d-e18b-45c7-b98c-0ab9fc31d670}" ma:internalName="TaxCatchAll" ma:showField="CatchAllData" ma:web="40ca7801-d877-4adc-b336-71df332c8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0CBAE8-4579-4015-B0AF-E1970AC26E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1EE913-6FB7-431C-B8D9-DAE716A1FF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f6005b0-cdc0-47db-8124-0f00f92d8e61"/>
    <ds:schemaRef ds:uri="40ca7801-d877-4adc-b336-71df332c8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WorkSheet</vt:lpstr>
      <vt:lpstr>Fishbone Diagram</vt:lpstr>
      <vt:lpstr>5 Whys</vt:lpstr>
      <vt:lpstr>Action Plan</vt:lpstr>
      <vt:lpstr>Categories</vt:lpstr>
      <vt:lpstr>'Action Plan'!Print_Area</vt:lpstr>
      <vt:lpstr>WorkSheet!Print_Area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PSG</dc:creator>
  <cp:lastModifiedBy>Edgar Anaya</cp:lastModifiedBy>
  <cp:lastPrinted>2022-09-25T00:42:27Z</cp:lastPrinted>
  <dcterms:created xsi:type="dcterms:W3CDTF">2012-01-18T12:13:53Z</dcterms:created>
  <dcterms:modified xsi:type="dcterms:W3CDTF">2022-11-05T20:17:10Z</dcterms:modified>
</cp:coreProperties>
</file>